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20 Bedrijfsvoering\30 Marketing, sales en communicatie\70 Kennisprogramma\2026\261119 Kennissessie Salderen en EPV\Landelijk\Definitieve sheets en rekenmodel\"/>
    </mc:Choice>
  </mc:AlternateContent>
  <xr:revisionPtr revIDLastSave="0" documentId="8_{840863F0-8AA0-4109-9395-8CC19843BE27}" xr6:coauthVersionLast="47" xr6:coauthVersionMax="47" xr10:uidLastSave="{00000000-0000-0000-0000-000000000000}"/>
  <bookViews>
    <workbookView xWindow="-108" yWindow="-108" windowWidth="23256" windowHeight="13896" tabRatio="750" activeTab="1" xr2:uid="{00000000-000D-0000-FFFF-FFFF00000000}"/>
  </bookViews>
  <sheets>
    <sheet name="Toelichting" sheetId="38" r:id="rId1"/>
    <sheet name="Rekenblad" sheetId="35" r:id="rId2"/>
    <sheet name="Kengetallen" sheetId="36" r:id="rId3"/>
    <sheet name="Strategie" sheetId="3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35" l="1"/>
  <c r="D31" i="35"/>
  <c r="C31" i="35"/>
  <c r="DO6" i="35" l="1"/>
  <c r="DN6" i="35"/>
  <c r="DM6" i="35"/>
  <c r="DL6" i="35"/>
  <c r="DK6" i="35"/>
  <c r="DJ6" i="35"/>
  <c r="DI6" i="35"/>
  <c r="DH6" i="35"/>
  <c r="DG6" i="35"/>
  <c r="DF6" i="35"/>
  <c r="DE6" i="35"/>
  <c r="DD6" i="35"/>
  <c r="DC6" i="35"/>
  <c r="DB6" i="35"/>
  <c r="DA6" i="35"/>
  <c r="CZ6" i="35"/>
  <c r="CY6" i="35"/>
  <c r="CX6" i="35"/>
  <c r="CW6" i="35"/>
  <c r="CV6" i="35"/>
  <c r="CU6" i="35"/>
  <c r="CT6" i="35"/>
  <c r="CS6" i="35"/>
  <c r="CR6" i="35"/>
  <c r="CQ6" i="35"/>
  <c r="CP6" i="35"/>
  <c r="CO6" i="35"/>
  <c r="CN6" i="35"/>
  <c r="CM6" i="35"/>
  <c r="CC6" i="35"/>
  <c r="CB6" i="35"/>
  <c r="CA6" i="35"/>
  <c r="BZ6" i="35"/>
  <c r="BY6" i="35"/>
  <c r="BX6" i="35"/>
  <c r="BW6" i="35"/>
  <c r="BV6" i="35"/>
  <c r="BU6" i="35"/>
  <c r="BT6" i="35"/>
  <c r="BS6" i="35"/>
  <c r="BR6" i="35"/>
  <c r="BQ6" i="35"/>
  <c r="BP6" i="35"/>
  <c r="BO6" i="35"/>
  <c r="BN6" i="35"/>
  <c r="BM6" i="35"/>
  <c r="BL6" i="35"/>
  <c r="BK6" i="35"/>
  <c r="BJ6" i="35"/>
  <c r="BI6" i="35"/>
  <c r="BH6" i="35"/>
  <c r="BG6" i="35"/>
  <c r="BF6" i="35"/>
  <c r="BE6" i="35"/>
  <c r="BD6" i="35"/>
  <c r="BC6" i="35"/>
  <c r="BB6" i="35"/>
  <c r="BA6" i="35"/>
  <c r="AP6" i="35"/>
  <c r="AO6" i="35"/>
  <c r="AN6" i="35"/>
  <c r="AM6" i="35"/>
  <c r="AL6" i="35"/>
  <c r="AK6" i="35"/>
  <c r="AJ6" i="35"/>
  <c r="AI6" i="35"/>
  <c r="AH6" i="35"/>
  <c r="AG6" i="35"/>
  <c r="AF6" i="35"/>
  <c r="AE6" i="35"/>
  <c r="AD6" i="35"/>
  <c r="AC6" i="35"/>
  <c r="AB6" i="35"/>
  <c r="AA6" i="35"/>
  <c r="Z6" i="35"/>
  <c r="Y6" i="35"/>
  <c r="X6" i="35"/>
  <c r="W6" i="35"/>
  <c r="V6" i="35"/>
  <c r="U6" i="35"/>
  <c r="T6" i="35"/>
  <c r="S6" i="35"/>
  <c r="R6" i="35"/>
  <c r="Q6" i="35"/>
  <c r="P6" i="35"/>
  <c r="O6" i="35"/>
  <c r="N6" i="35"/>
  <c r="AF19" i="35" l="1"/>
  <c r="M45" i="35"/>
  <c r="N45" i="35"/>
  <c r="O45" i="35"/>
  <c r="P45" i="35"/>
  <c r="Q45" i="35"/>
  <c r="R45" i="35"/>
  <c r="S45" i="35"/>
  <c r="T45" i="35"/>
  <c r="U45" i="35"/>
  <c r="V45" i="35"/>
  <c r="W45" i="35"/>
  <c r="X45" i="35"/>
  <c r="Y45" i="35"/>
  <c r="Z45" i="35"/>
  <c r="AA45" i="35"/>
  <c r="AB45" i="35"/>
  <c r="AC45" i="35"/>
  <c r="AD45" i="35"/>
  <c r="AE45" i="35"/>
  <c r="AF45" i="35"/>
  <c r="AG45" i="35"/>
  <c r="AH45" i="35"/>
  <c r="AI45" i="35"/>
  <c r="AJ45" i="35"/>
  <c r="AK45" i="35"/>
  <c r="AL45" i="35"/>
  <c r="AM45" i="35"/>
  <c r="AN45" i="35"/>
  <c r="AO45" i="35"/>
  <c r="AP45" i="35"/>
  <c r="AZ45" i="35"/>
  <c r="BA45" i="35"/>
  <c r="BB45" i="35"/>
  <c r="BC45" i="35"/>
  <c r="BD45" i="35"/>
  <c r="BE45" i="35"/>
  <c r="BF45" i="35"/>
  <c r="BG45" i="35"/>
  <c r="BH45" i="35"/>
  <c r="BI45" i="35"/>
  <c r="BJ45" i="35"/>
  <c r="BK45" i="35"/>
  <c r="BL45" i="35"/>
  <c r="BM45" i="35"/>
  <c r="BN45" i="35"/>
  <c r="BO45" i="35"/>
  <c r="BP45" i="35"/>
  <c r="BQ45" i="35"/>
  <c r="BR45" i="35"/>
  <c r="BS45" i="35"/>
  <c r="BT45" i="35"/>
  <c r="BU45" i="35"/>
  <c r="BV45" i="35"/>
  <c r="BW45" i="35"/>
  <c r="BX45" i="35"/>
  <c r="BY45" i="35"/>
  <c r="BZ45" i="35"/>
  <c r="CA45" i="35"/>
  <c r="CB45" i="35"/>
  <c r="CC45" i="35"/>
  <c r="CL45" i="35"/>
  <c r="CM45" i="35"/>
  <c r="CN45" i="35"/>
  <c r="CO45" i="35"/>
  <c r="CP45" i="35"/>
  <c r="CQ45" i="35"/>
  <c r="CR45" i="35"/>
  <c r="CS45" i="35"/>
  <c r="CT45" i="35"/>
  <c r="CU45" i="35"/>
  <c r="CV45" i="35"/>
  <c r="CW45" i="35"/>
  <c r="CX45" i="35"/>
  <c r="CY45" i="35"/>
  <c r="CZ45" i="35"/>
  <c r="DA45" i="35"/>
  <c r="DB45" i="35"/>
  <c r="DC45" i="35"/>
  <c r="DD45" i="35"/>
  <c r="DE45" i="35"/>
  <c r="DF45" i="35"/>
  <c r="DG45" i="35"/>
  <c r="DH45" i="35"/>
  <c r="DI45" i="35"/>
  <c r="DJ45" i="35"/>
  <c r="DK45" i="35"/>
  <c r="DL45" i="35"/>
  <c r="DM45" i="35"/>
  <c r="DN45" i="35"/>
  <c r="DO45" i="35"/>
  <c r="G9" i="36"/>
  <c r="G10" i="36"/>
  <c r="CM39" i="35"/>
  <c r="CN39" i="35"/>
  <c r="CO39" i="35"/>
  <c r="CP39" i="35"/>
  <c r="CQ39" i="35"/>
  <c r="CR39" i="35"/>
  <c r="CS39" i="35"/>
  <c r="CT39" i="35"/>
  <c r="CU39" i="35"/>
  <c r="CV39" i="35"/>
  <c r="CW39" i="35"/>
  <c r="CX39" i="35"/>
  <c r="CY39" i="35"/>
  <c r="CZ39" i="35"/>
  <c r="DA39" i="35"/>
  <c r="DB39" i="35"/>
  <c r="DC39" i="35"/>
  <c r="DD39" i="35"/>
  <c r="DF39" i="35"/>
  <c r="DG39" i="35"/>
  <c r="DH39" i="35"/>
  <c r="DI39" i="35"/>
  <c r="DJ39" i="35"/>
  <c r="DK39" i="35"/>
  <c r="DL39" i="35"/>
  <c r="DM39" i="35"/>
  <c r="DN39" i="35"/>
  <c r="DO39" i="35"/>
  <c r="CL39" i="35"/>
  <c r="CM38" i="35"/>
  <c r="CN38" i="35"/>
  <c r="CO38" i="35"/>
  <c r="CQ38" i="35"/>
  <c r="CR38" i="35"/>
  <c r="CS38" i="35"/>
  <c r="CT38" i="35"/>
  <c r="CU38" i="35"/>
  <c r="CV38" i="35"/>
  <c r="CW38" i="35"/>
  <c r="CX38" i="35"/>
  <c r="CY38" i="35"/>
  <c r="CZ38" i="35"/>
  <c r="DA38" i="35"/>
  <c r="DB38" i="35"/>
  <c r="DC38" i="35"/>
  <c r="DD38" i="35"/>
  <c r="DE38" i="35"/>
  <c r="DF38" i="35"/>
  <c r="DG38" i="35"/>
  <c r="DH38" i="35"/>
  <c r="DI38" i="35"/>
  <c r="DJ38" i="35"/>
  <c r="DK38" i="35"/>
  <c r="DL38" i="35"/>
  <c r="DM38" i="35"/>
  <c r="DN38" i="35"/>
  <c r="DO38" i="35"/>
  <c r="CL38" i="35"/>
  <c r="CM37" i="35"/>
  <c r="CN37" i="35"/>
  <c r="CO37" i="35"/>
  <c r="CQ37" i="35"/>
  <c r="CR37" i="35"/>
  <c r="CS37" i="35"/>
  <c r="CT37" i="35"/>
  <c r="CU37" i="35"/>
  <c r="CV37" i="35"/>
  <c r="CW37" i="35"/>
  <c r="CX37" i="35"/>
  <c r="CY37" i="35"/>
  <c r="CZ37" i="35"/>
  <c r="DA37" i="35"/>
  <c r="DB37" i="35"/>
  <c r="DC37" i="35"/>
  <c r="DD37" i="35"/>
  <c r="DE37" i="35"/>
  <c r="DF37" i="35"/>
  <c r="DG37" i="35"/>
  <c r="DH37" i="35"/>
  <c r="DI37" i="35"/>
  <c r="DJ37" i="35"/>
  <c r="DK37" i="35"/>
  <c r="DL37" i="35"/>
  <c r="DM37" i="35"/>
  <c r="DN37" i="35"/>
  <c r="DO37" i="35"/>
  <c r="CL37" i="35"/>
  <c r="CL36" i="35"/>
  <c r="CM35" i="35"/>
  <c r="CN35" i="35"/>
  <c r="CO35" i="35"/>
  <c r="CP35" i="35"/>
  <c r="CQ35" i="35"/>
  <c r="CR35" i="35"/>
  <c r="CS35" i="35"/>
  <c r="CT35" i="35"/>
  <c r="CU35" i="35"/>
  <c r="CV35" i="35"/>
  <c r="CW35" i="35"/>
  <c r="CX35" i="35"/>
  <c r="CY35" i="35"/>
  <c r="CZ35" i="35"/>
  <c r="DA35" i="35"/>
  <c r="DB35" i="35"/>
  <c r="DC35" i="35"/>
  <c r="DD35" i="35"/>
  <c r="DF35" i="35"/>
  <c r="DG35" i="35"/>
  <c r="DH35" i="35"/>
  <c r="DI35" i="35"/>
  <c r="DJ35" i="35"/>
  <c r="DK35" i="35"/>
  <c r="DL35" i="35"/>
  <c r="DM35" i="35"/>
  <c r="DN35" i="35"/>
  <c r="DO35" i="35"/>
  <c r="CL35" i="35"/>
  <c r="CL34" i="35"/>
  <c r="CK34" i="35" s="1"/>
  <c r="CN33" i="35"/>
  <c r="CN36" i="35" s="1"/>
  <c r="CO33" i="35"/>
  <c r="CO36" i="35" s="1"/>
  <c r="CP33" i="35"/>
  <c r="CP38" i="35" s="1"/>
  <c r="CQ33" i="35"/>
  <c r="CQ36" i="35" s="1"/>
  <c r="CR33" i="35"/>
  <c r="CR36" i="35" s="1"/>
  <c r="CS33" i="35"/>
  <c r="CS36" i="35" s="1"/>
  <c r="CT33" i="35"/>
  <c r="CT36" i="35" s="1"/>
  <c r="CU33" i="35"/>
  <c r="CU36" i="35" s="1"/>
  <c r="CV33" i="35"/>
  <c r="CV36" i="35" s="1"/>
  <c r="CW33" i="35"/>
  <c r="CW36" i="35" s="1"/>
  <c r="CX33" i="35"/>
  <c r="CX36" i="35" s="1"/>
  <c r="CY33" i="35"/>
  <c r="CY36" i="35" s="1"/>
  <c r="CZ33" i="35"/>
  <c r="CZ36" i="35" s="1"/>
  <c r="DA33" i="35"/>
  <c r="DA36" i="35" s="1"/>
  <c r="DB33" i="35"/>
  <c r="DB36" i="35" s="1"/>
  <c r="DC33" i="35"/>
  <c r="DC36" i="35" s="1"/>
  <c r="DD33" i="35"/>
  <c r="DD36" i="35" s="1"/>
  <c r="DE33" i="35"/>
  <c r="DE39" i="35" s="1"/>
  <c r="DF33" i="35"/>
  <c r="DF36" i="35" s="1"/>
  <c r="DG33" i="35"/>
  <c r="DG36" i="35" s="1"/>
  <c r="DH33" i="35"/>
  <c r="DH36" i="35" s="1"/>
  <c r="DI33" i="35"/>
  <c r="DI36" i="35" s="1"/>
  <c r="DJ33" i="35"/>
  <c r="DJ36" i="35" s="1"/>
  <c r="DK33" i="35"/>
  <c r="DK36" i="35" s="1"/>
  <c r="DL33" i="35"/>
  <c r="DL36" i="35" s="1"/>
  <c r="DM33" i="35"/>
  <c r="DM36" i="35" s="1"/>
  <c r="DN33" i="35"/>
  <c r="DN36" i="35" s="1"/>
  <c r="DO33" i="35"/>
  <c r="DO36" i="35" s="1"/>
  <c r="CM33" i="35"/>
  <c r="CM36" i="35" s="1"/>
  <c r="CM19" i="35"/>
  <c r="CN19" i="35"/>
  <c r="CO19" i="35"/>
  <c r="CP19" i="35"/>
  <c r="CQ19" i="35"/>
  <c r="CR19" i="35"/>
  <c r="CS19" i="35"/>
  <c r="CT19" i="35"/>
  <c r="CU19" i="35"/>
  <c r="CV19" i="35"/>
  <c r="CW19" i="35"/>
  <c r="CX19" i="35"/>
  <c r="CY19" i="35"/>
  <c r="CZ19" i="35"/>
  <c r="DA19" i="35"/>
  <c r="DB19" i="35"/>
  <c r="DC19" i="35"/>
  <c r="DD19" i="35"/>
  <c r="DE19" i="35"/>
  <c r="DF19" i="35"/>
  <c r="DG19" i="35"/>
  <c r="DH19" i="35"/>
  <c r="DI19" i="35"/>
  <c r="DJ19" i="35"/>
  <c r="DK19" i="35"/>
  <c r="DL19" i="35"/>
  <c r="DM19" i="35"/>
  <c r="DN19" i="35"/>
  <c r="DO19" i="35"/>
  <c r="CL19" i="35"/>
  <c r="CN17" i="35"/>
  <c r="CN18" i="35" s="1"/>
  <c r="CO17" i="35"/>
  <c r="CO18" i="35" s="1"/>
  <c r="CP17" i="35"/>
  <c r="CP18" i="35" s="1"/>
  <c r="CQ17" i="35"/>
  <c r="CQ18" i="35" s="1"/>
  <c r="CR17" i="35"/>
  <c r="CS17" i="35"/>
  <c r="CT17" i="35"/>
  <c r="CT18" i="35" s="1"/>
  <c r="CU17" i="35"/>
  <c r="CV17" i="35"/>
  <c r="CV18" i="35" s="1"/>
  <c r="CW17" i="35"/>
  <c r="CX17" i="35"/>
  <c r="CX18" i="35" s="1"/>
  <c r="CY17" i="35"/>
  <c r="CY18" i="35" s="1"/>
  <c r="CZ17" i="35"/>
  <c r="CZ18" i="35" s="1"/>
  <c r="DA17" i="35"/>
  <c r="DA18" i="35" s="1"/>
  <c r="DB17" i="35"/>
  <c r="DB18" i="35" s="1"/>
  <c r="DC17" i="35"/>
  <c r="DC18" i="35" s="1"/>
  <c r="DD17" i="35"/>
  <c r="DD18" i="35" s="1"/>
  <c r="DE17" i="35"/>
  <c r="DE18" i="35" s="1"/>
  <c r="DF17" i="35"/>
  <c r="DF18" i="35" s="1"/>
  <c r="DG17" i="35"/>
  <c r="DG18" i="35" s="1"/>
  <c r="DH17" i="35"/>
  <c r="DH18" i="35" s="1"/>
  <c r="DI17" i="35"/>
  <c r="DI18" i="35" s="1"/>
  <c r="DJ17" i="35"/>
  <c r="DJ18" i="35" s="1"/>
  <c r="DK17" i="35"/>
  <c r="DL17" i="35"/>
  <c r="DL18" i="35" s="1"/>
  <c r="DM17" i="35"/>
  <c r="DM18" i="35" s="1"/>
  <c r="DN17" i="35"/>
  <c r="DN18" i="35" s="1"/>
  <c r="DO17" i="35"/>
  <c r="DO18" i="35" s="1"/>
  <c r="CM17" i="35"/>
  <c r="CM18" i="35" s="1"/>
  <c r="CN11" i="35"/>
  <c r="CO11" i="35"/>
  <c r="CP11" i="35"/>
  <c r="CQ11" i="35"/>
  <c r="CR11" i="35"/>
  <c r="CS11" i="35"/>
  <c r="CT11" i="35"/>
  <c r="CU11" i="35"/>
  <c r="CV11" i="35"/>
  <c r="CW11" i="35"/>
  <c r="CX11" i="35"/>
  <c r="CY11" i="35"/>
  <c r="CZ11" i="35"/>
  <c r="DA11" i="35"/>
  <c r="DB11" i="35"/>
  <c r="DC11" i="35"/>
  <c r="DD11" i="35"/>
  <c r="DE11" i="35"/>
  <c r="DF11" i="35"/>
  <c r="DG11" i="35"/>
  <c r="DH11" i="35"/>
  <c r="DI11" i="35"/>
  <c r="DJ11" i="35"/>
  <c r="DK11" i="35"/>
  <c r="DL11" i="35"/>
  <c r="DM11" i="35"/>
  <c r="DN11" i="35"/>
  <c r="DO11" i="35"/>
  <c r="CM11" i="35"/>
  <c r="CL6" i="35"/>
  <c r="CN7" i="35" s="1"/>
  <c r="CL4" i="35"/>
  <c r="CM4" i="35" s="1"/>
  <c r="CN4" i="35" s="1"/>
  <c r="CL17" i="35"/>
  <c r="CL18" i="35" s="1"/>
  <c r="CL11" i="35"/>
  <c r="BA38" i="35"/>
  <c r="BB38" i="35"/>
  <c r="BC38" i="35"/>
  <c r="BE38" i="35"/>
  <c r="BF38" i="35"/>
  <c r="BG38" i="35"/>
  <c r="BH38" i="35"/>
  <c r="BI38" i="35"/>
  <c r="BJ38" i="35"/>
  <c r="BK38" i="35"/>
  <c r="BL38" i="35"/>
  <c r="BM38" i="35"/>
  <c r="BN38" i="35"/>
  <c r="BO38" i="35"/>
  <c r="BP38" i="35"/>
  <c r="BQ38" i="35"/>
  <c r="BR38" i="35"/>
  <c r="BS38" i="35"/>
  <c r="BT38" i="35"/>
  <c r="BU38" i="35"/>
  <c r="BV38" i="35"/>
  <c r="BW38" i="35"/>
  <c r="BX38" i="35"/>
  <c r="BY38" i="35"/>
  <c r="BZ38" i="35"/>
  <c r="CA38" i="35"/>
  <c r="CB38" i="35"/>
  <c r="CC38" i="35"/>
  <c r="BA39" i="35"/>
  <c r="BB39" i="35"/>
  <c r="BC39" i="35"/>
  <c r="BD39" i="35"/>
  <c r="BE39" i="35"/>
  <c r="BF39" i="35"/>
  <c r="BG39" i="35"/>
  <c r="BH39" i="35"/>
  <c r="BI39" i="35"/>
  <c r="BJ39" i="35"/>
  <c r="BK39" i="35"/>
  <c r="BL39" i="35"/>
  <c r="BM39" i="35"/>
  <c r="BN39" i="35"/>
  <c r="BO39" i="35"/>
  <c r="BP39" i="35"/>
  <c r="BQ39" i="35"/>
  <c r="BR39" i="35"/>
  <c r="BT39" i="35"/>
  <c r="BU39" i="35"/>
  <c r="BV39" i="35"/>
  <c r="BW39" i="35"/>
  <c r="BX39" i="35"/>
  <c r="BY39" i="35"/>
  <c r="BZ39" i="35"/>
  <c r="CA39" i="35"/>
  <c r="CB39" i="35"/>
  <c r="CC39" i="35"/>
  <c r="BA37" i="35"/>
  <c r="BB37" i="35"/>
  <c r="BC37" i="35"/>
  <c r="BE37" i="35"/>
  <c r="BF37" i="35"/>
  <c r="BG37" i="35"/>
  <c r="BH37" i="35"/>
  <c r="BI37" i="35"/>
  <c r="BJ37" i="35"/>
  <c r="BK37" i="35"/>
  <c r="BL37" i="35"/>
  <c r="BM37" i="35"/>
  <c r="BN37" i="35"/>
  <c r="BO37" i="35"/>
  <c r="BP37" i="35"/>
  <c r="BQ37" i="35"/>
  <c r="BR37" i="35"/>
  <c r="BS37" i="35"/>
  <c r="BT37" i="35"/>
  <c r="BU37" i="35"/>
  <c r="BV37" i="35"/>
  <c r="BW37" i="35"/>
  <c r="BX37" i="35"/>
  <c r="BY37" i="35"/>
  <c r="BZ37" i="35"/>
  <c r="CA37" i="35"/>
  <c r="CB37" i="35"/>
  <c r="CC37" i="35"/>
  <c r="BA35" i="35"/>
  <c r="BB35" i="35"/>
  <c r="BC35" i="35"/>
  <c r="BD35" i="35"/>
  <c r="BE35" i="35"/>
  <c r="BF35" i="35"/>
  <c r="BG35" i="35"/>
  <c r="BH35" i="35"/>
  <c r="BI35" i="35"/>
  <c r="BJ35" i="35"/>
  <c r="BK35" i="35"/>
  <c r="BL35" i="35"/>
  <c r="BM35" i="35"/>
  <c r="BN35" i="35"/>
  <c r="BO35" i="35"/>
  <c r="BP35" i="35"/>
  <c r="BQ35" i="35"/>
  <c r="BR35" i="35"/>
  <c r="BT35" i="35"/>
  <c r="BU35" i="35"/>
  <c r="BV35" i="35"/>
  <c r="BW35" i="35"/>
  <c r="BX35" i="35"/>
  <c r="BY35" i="35"/>
  <c r="BZ35" i="35"/>
  <c r="CA35" i="35"/>
  <c r="CB35" i="35"/>
  <c r="CC35" i="35"/>
  <c r="AZ35" i="35"/>
  <c r="AZ36" i="35"/>
  <c r="AZ37" i="35"/>
  <c r="AZ38" i="35"/>
  <c r="AZ39" i="35"/>
  <c r="AZ34" i="35"/>
  <c r="AY34" i="35" s="1"/>
  <c r="BB33" i="35"/>
  <c r="BB36" i="35" s="1"/>
  <c r="BC33" i="35"/>
  <c r="BC36" i="35" s="1"/>
  <c r="BD33" i="35"/>
  <c r="BD38" i="35" s="1"/>
  <c r="BE33" i="35"/>
  <c r="BE36" i="35" s="1"/>
  <c r="BF33" i="35"/>
  <c r="BF36" i="35" s="1"/>
  <c r="BG33" i="35"/>
  <c r="BG36" i="35" s="1"/>
  <c r="BH33" i="35"/>
  <c r="BH36" i="35" s="1"/>
  <c r="BI33" i="35"/>
  <c r="BI36" i="35" s="1"/>
  <c r="BJ33" i="35"/>
  <c r="BJ36" i="35" s="1"/>
  <c r="BK33" i="35"/>
  <c r="BK36" i="35" s="1"/>
  <c r="BL33" i="35"/>
  <c r="BL36" i="35" s="1"/>
  <c r="BM33" i="35"/>
  <c r="BM36" i="35" s="1"/>
  <c r="BN33" i="35"/>
  <c r="BN36" i="35" s="1"/>
  <c r="BO33" i="35"/>
  <c r="BO36" i="35" s="1"/>
  <c r="BP33" i="35"/>
  <c r="BP36" i="35" s="1"/>
  <c r="BQ33" i="35"/>
  <c r="BQ36" i="35" s="1"/>
  <c r="BR33" i="35"/>
  <c r="BR36" i="35" s="1"/>
  <c r="BS33" i="35"/>
  <c r="BS39" i="35" s="1"/>
  <c r="BT33" i="35"/>
  <c r="BT36" i="35" s="1"/>
  <c r="BU33" i="35"/>
  <c r="BU36" i="35" s="1"/>
  <c r="BV33" i="35"/>
  <c r="BV36" i="35" s="1"/>
  <c r="BW33" i="35"/>
  <c r="BW36" i="35" s="1"/>
  <c r="BX33" i="35"/>
  <c r="BX36" i="35" s="1"/>
  <c r="BY33" i="35"/>
  <c r="BY36" i="35" s="1"/>
  <c r="BZ33" i="35"/>
  <c r="BZ36" i="35" s="1"/>
  <c r="CA33" i="35"/>
  <c r="CA36" i="35" s="1"/>
  <c r="CB33" i="35"/>
  <c r="CB36" i="35" s="1"/>
  <c r="CC33" i="35"/>
  <c r="CC36" i="35" s="1"/>
  <c r="BA33" i="35"/>
  <c r="BA36" i="35" s="1"/>
  <c r="BA19" i="35"/>
  <c r="BB19" i="35"/>
  <c r="BC19" i="35"/>
  <c r="BD19" i="35"/>
  <c r="BE19" i="35"/>
  <c r="BF19" i="35"/>
  <c r="BG19" i="35"/>
  <c r="BH19" i="35"/>
  <c r="BI19" i="35"/>
  <c r="BJ19" i="35"/>
  <c r="BK19" i="35"/>
  <c r="BL19" i="35"/>
  <c r="BM19" i="35"/>
  <c r="BN19" i="35"/>
  <c r="BO19" i="35"/>
  <c r="BP19" i="35"/>
  <c r="BQ19" i="35"/>
  <c r="BR19" i="35"/>
  <c r="BS19" i="35"/>
  <c r="BT19" i="35"/>
  <c r="BU19" i="35"/>
  <c r="BV19" i="35"/>
  <c r="BW19" i="35"/>
  <c r="BX19" i="35"/>
  <c r="BY19" i="35"/>
  <c r="BZ19" i="35"/>
  <c r="CA19" i="35"/>
  <c r="CB19" i="35"/>
  <c r="CC19" i="35"/>
  <c r="AZ19" i="35"/>
  <c r="BB17" i="35"/>
  <c r="BB18" i="35" s="1"/>
  <c r="BC17" i="35"/>
  <c r="BC18" i="35" s="1"/>
  <c r="BD17" i="35"/>
  <c r="BD18" i="35" s="1"/>
  <c r="BE17" i="35"/>
  <c r="BE18" i="35" s="1"/>
  <c r="BF17" i="35"/>
  <c r="BF18" i="35" s="1"/>
  <c r="BG17" i="35"/>
  <c r="BG18" i="35" s="1"/>
  <c r="BH17" i="35"/>
  <c r="BH18" i="35" s="1"/>
  <c r="BI17" i="35"/>
  <c r="BI18" i="35" s="1"/>
  <c r="BJ17" i="35"/>
  <c r="BJ18" i="35" s="1"/>
  <c r="BK17" i="35"/>
  <c r="BK18" i="35" s="1"/>
  <c r="BL17" i="35"/>
  <c r="BL18" i="35" s="1"/>
  <c r="BM17" i="35"/>
  <c r="BM18" i="35" s="1"/>
  <c r="BN17" i="35"/>
  <c r="BN18" i="35" s="1"/>
  <c r="BO17" i="35"/>
  <c r="BO18" i="35" s="1"/>
  <c r="BP17" i="35"/>
  <c r="BP18" i="35" s="1"/>
  <c r="BQ17" i="35"/>
  <c r="BQ18" i="35" s="1"/>
  <c r="BR17" i="35"/>
  <c r="BR18" i="35" s="1"/>
  <c r="BS17" i="35"/>
  <c r="BS18" i="35" s="1"/>
  <c r="BT17" i="35"/>
  <c r="BT18" i="35" s="1"/>
  <c r="BU17" i="35"/>
  <c r="BU18" i="35" s="1"/>
  <c r="BV17" i="35"/>
  <c r="BV18" i="35" s="1"/>
  <c r="BW17" i="35"/>
  <c r="BW18" i="35" s="1"/>
  <c r="BX17" i="35"/>
  <c r="BX18" i="35" s="1"/>
  <c r="BY17" i="35"/>
  <c r="BY18" i="35" s="1"/>
  <c r="BZ17" i="35"/>
  <c r="BZ18" i="35" s="1"/>
  <c r="CA17" i="35"/>
  <c r="CA18" i="35" s="1"/>
  <c r="CB17" i="35"/>
  <c r="CB18" i="35" s="1"/>
  <c r="CC17" i="35"/>
  <c r="CC18" i="35" s="1"/>
  <c r="BA17" i="35"/>
  <c r="BA18" i="35" s="1"/>
  <c r="AZ17" i="35"/>
  <c r="AZ18" i="35" s="1"/>
  <c r="BB11" i="35"/>
  <c r="BC11" i="35"/>
  <c r="BD11" i="35"/>
  <c r="BE11" i="35"/>
  <c r="BF11" i="35"/>
  <c r="BG11" i="35"/>
  <c r="BH11" i="35"/>
  <c r="BI11" i="35"/>
  <c r="BJ11" i="35"/>
  <c r="BK11" i="35"/>
  <c r="BL11" i="35"/>
  <c r="BM11" i="35"/>
  <c r="BN11" i="35"/>
  <c r="BO11" i="35"/>
  <c r="BP11" i="35"/>
  <c r="BQ11" i="35"/>
  <c r="BR11" i="35"/>
  <c r="BS11" i="35"/>
  <c r="BT11" i="35"/>
  <c r="BU11" i="35"/>
  <c r="BV11" i="35"/>
  <c r="BW11" i="35"/>
  <c r="BX11" i="35"/>
  <c r="BY11" i="35"/>
  <c r="BZ11" i="35"/>
  <c r="CA11" i="35"/>
  <c r="CB11" i="35"/>
  <c r="CC11" i="35"/>
  <c r="BA11" i="35"/>
  <c r="AZ11" i="35"/>
  <c r="AZ6" i="35"/>
  <c r="BB7" i="35" s="1"/>
  <c r="AZ4" i="35"/>
  <c r="BA4" i="35" s="1"/>
  <c r="BB4" i="35" s="1"/>
  <c r="BC4" i="35" s="1"/>
  <c r="BD4" i="35" s="1"/>
  <c r="BE4" i="35" s="1"/>
  <c r="B5" i="36"/>
  <c r="C4" i="36"/>
  <c r="D4" i="36" s="1"/>
  <c r="AP39" i="35"/>
  <c r="AO39" i="35"/>
  <c r="AN39" i="35"/>
  <c r="AM39" i="35"/>
  <c r="AL39" i="35"/>
  <c r="AK39" i="35"/>
  <c r="AJ39" i="35"/>
  <c r="AI39" i="35"/>
  <c r="AH39" i="35"/>
  <c r="AG39" i="35"/>
  <c r="AE39" i="35"/>
  <c r="AD39" i="35"/>
  <c r="AC39" i="35"/>
  <c r="AB39" i="35"/>
  <c r="AA39" i="35"/>
  <c r="Z39" i="35"/>
  <c r="Y39" i="35"/>
  <c r="X39" i="35"/>
  <c r="W39" i="35"/>
  <c r="V39" i="35"/>
  <c r="U39" i="35"/>
  <c r="T39" i="35"/>
  <c r="S39" i="35"/>
  <c r="R39" i="35"/>
  <c r="Q39" i="35"/>
  <c r="P39" i="35"/>
  <c r="O39" i="35"/>
  <c r="N39" i="35"/>
  <c r="M39" i="35"/>
  <c r="AP38" i="35"/>
  <c r="AO38" i="35"/>
  <c r="AN38" i="35"/>
  <c r="AM38" i="35"/>
  <c r="AL38" i="35"/>
  <c r="AK38" i="35"/>
  <c r="AJ38" i="35"/>
  <c r="AI38" i="35"/>
  <c r="AH38" i="35"/>
  <c r="AG38" i="35"/>
  <c r="AF38" i="35"/>
  <c r="AE38" i="35"/>
  <c r="AD38" i="35"/>
  <c r="AC38" i="35"/>
  <c r="AB38" i="35"/>
  <c r="Z38" i="35"/>
  <c r="Y38" i="35"/>
  <c r="X38" i="35"/>
  <c r="W38" i="35"/>
  <c r="V38" i="35"/>
  <c r="U38" i="35"/>
  <c r="T38" i="35"/>
  <c r="S38" i="35"/>
  <c r="R38" i="35"/>
  <c r="P38" i="35"/>
  <c r="O38" i="35"/>
  <c r="N38" i="35"/>
  <c r="M38" i="35"/>
  <c r="AP37" i="35"/>
  <c r="AO37" i="35"/>
  <c r="AN37" i="35"/>
  <c r="AM37" i="35"/>
  <c r="AL37" i="35"/>
  <c r="AK37" i="35"/>
  <c r="AJ37" i="35"/>
  <c r="AI37" i="35"/>
  <c r="AH37" i="35"/>
  <c r="AG37" i="35"/>
  <c r="AF37" i="35"/>
  <c r="AE37" i="35"/>
  <c r="AD37" i="35"/>
  <c r="AC37" i="35"/>
  <c r="AB37" i="35"/>
  <c r="Z37" i="35"/>
  <c r="Y37" i="35"/>
  <c r="X37" i="35"/>
  <c r="W37" i="35"/>
  <c r="V37" i="35"/>
  <c r="U37" i="35"/>
  <c r="T37" i="35"/>
  <c r="S37" i="35"/>
  <c r="R37" i="35"/>
  <c r="P37" i="35"/>
  <c r="O37" i="35"/>
  <c r="N37" i="35"/>
  <c r="M37" i="35"/>
  <c r="M36" i="35"/>
  <c r="AP35" i="35"/>
  <c r="AO35" i="35"/>
  <c r="AN35" i="35"/>
  <c r="AM35" i="35"/>
  <c r="AL35" i="35"/>
  <c r="AK35" i="35"/>
  <c r="AJ35" i="35"/>
  <c r="AI35" i="35"/>
  <c r="AH35" i="35"/>
  <c r="AG35" i="35"/>
  <c r="AE35" i="35"/>
  <c r="AD35" i="35"/>
  <c r="AC35" i="35"/>
  <c r="AB35" i="35"/>
  <c r="AA35" i="35"/>
  <c r="Z35" i="35"/>
  <c r="Y35" i="35"/>
  <c r="X35" i="35"/>
  <c r="W35" i="35"/>
  <c r="V35" i="35"/>
  <c r="U35" i="35"/>
  <c r="T35" i="35"/>
  <c r="S35" i="35"/>
  <c r="R35" i="35"/>
  <c r="Q35" i="35"/>
  <c r="P35" i="35"/>
  <c r="O35" i="35"/>
  <c r="N35" i="35"/>
  <c r="M35" i="35"/>
  <c r="M34" i="35"/>
  <c r="L34" i="35" s="1"/>
  <c r="AP33" i="35"/>
  <c r="AP36" i="35" s="1"/>
  <c r="AO33" i="35"/>
  <c r="AO36" i="35" s="1"/>
  <c r="AN33" i="35"/>
  <c r="AN36" i="35" s="1"/>
  <c r="AM33" i="35"/>
  <c r="AM36" i="35" s="1"/>
  <c r="AL33" i="35"/>
  <c r="AL36" i="35" s="1"/>
  <c r="AK33" i="35"/>
  <c r="AK36" i="35" s="1"/>
  <c r="AJ33" i="35"/>
  <c r="AJ36" i="35" s="1"/>
  <c r="AI33" i="35"/>
  <c r="AI36" i="35" s="1"/>
  <c r="AH33" i="35"/>
  <c r="AH36" i="35" s="1"/>
  <c r="AG33" i="35"/>
  <c r="AG36" i="35" s="1"/>
  <c r="AF33" i="35"/>
  <c r="AF36" i="35" s="1"/>
  <c r="AE33" i="35"/>
  <c r="AE36" i="35" s="1"/>
  <c r="AD33" i="35"/>
  <c r="AD36" i="35" s="1"/>
  <c r="AC33" i="35"/>
  <c r="AC36" i="35" s="1"/>
  <c r="AB33" i="35"/>
  <c r="AB36" i="35" s="1"/>
  <c r="AA33" i="35"/>
  <c r="AA38" i="35" s="1"/>
  <c r="Z33" i="35"/>
  <c r="Z36" i="35" s="1"/>
  <c r="Y33" i="35"/>
  <c r="Y36" i="35" s="1"/>
  <c r="X33" i="35"/>
  <c r="X36" i="35" s="1"/>
  <c r="W33" i="35"/>
  <c r="W36" i="35" s="1"/>
  <c r="V33" i="35"/>
  <c r="V36" i="35" s="1"/>
  <c r="U33" i="35"/>
  <c r="U36" i="35" s="1"/>
  <c r="T33" i="35"/>
  <c r="T36" i="35" s="1"/>
  <c r="S33" i="35"/>
  <c r="S36" i="35" s="1"/>
  <c r="R33" i="35"/>
  <c r="R36" i="35" s="1"/>
  <c r="Q33" i="35"/>
  <c r="Q38" i="35" s="1"/>
  <c r="P33" i="35"/>
  <c r="P36" i="35" s="1"/>
  <c r="O33" i="35"/>
  <c r="O36" i="35" s="1"/>
  <c r="N33" i="35"/>
  <c r="N36" i="35" s="1"/>
  <c r="AI19" i="35"/>
  <c r="AH19" i="35"/>
  <c r="AG19" i="35"/>
  <c r="AB19" i="35"/>
  <c r="AA19" i="35"/>
  <c r="Z19" i="35"/>
  <c r="Y19" i="35"/>
  <c r="X19" i="35"/>
  <c r="W19" i="35"/>
  <c r="V19" i="35"/>
  <c r="U19" i="35"/>
  <c r="T19" i="35"/>
  <c r="S19" i="35"/>
  <c r="R19" i="35"/>
  <c r="Q19" i="35"/>
  <c r="P19" i="35"/>
  <c r="O19" i="35"/>
  <c r="N19" i="35"/>
  <c r="M19" i="35"/>
  <c r="M18" i="35"/>
  <c r="AP17" i="35"/>
  <c r="AP18" i="35" s="1"/>
  <c r="AO17" i="35"/>
  <c r="AO18" i="35" s="1"/>
  <c r="AN17" i="35"/>
  <c r="AN18" i="35" s="1"/>
  <c r="AM17" i="35"/>
  <c r="AM18" i="35" s="1"/>
  <c r="AL17" i="35"/>
  <c r="AL18" i="35" s="1"/>
  <c r="AK17" i="35"/>
  <c r="AK18" i="35" s="1"/>
  <c r="AJ17" i="35"/>
  <c r="AJ18" i="35" s="1"/>
  <c r="AI17" i="35"/>
  <c r="AI18" i="35" s="1"/>
  <c r="AH17" i="35"/>
  <c r="AH18" i="35" s="1"/>
  <c r="AG17" i="35"/>
  <c r="AG18" i="35" s="1"/>
  <c r="AF17" i="35"/>
  <c r="AF18" i="35" s="1"/>
  <c r="AE17" i="35"/>
  <c r="AE18" i="35" s="1"/>
  <c r="AD17" i="35"/>
  <c r="AD18" i="35" s="1"/>
  <c r="AC17" i="35"/>
  <c r="AC18" i="35" s="1"/>
  <c r="AB17" i="35"/>
  <c r="AB18" i="35" s="1"/>
  <c r="AA17" i="35"/>
  <c r="AA18" i="35" s="1"/>
  <c r="Z17" i="35"/>
  <c r="Z18" i="35" s="1"/>
  <c r="Y17" i="35"/>
  <c r="Y18" i="35" s="1"/>
  <c r="X17" i="35"/>
  <c r="X18" i="35" s="1"/>
  <c r="W17" i="35"/>
  <c r="W18" i="35" s="1"/>
  <c r="V17" i="35"/>
  <c r="V18" i="35" s="1"/>
  <c r="U17" i="35"/>
  <c r="U18" i="35" s="1"/>
  <c r="T17" i="35"/>
  <c r="T18" i="35" s="1"/>
  <c r="S17" i="35"/>
  <c r="S18" i="35" s="1"/>
  <c r="R17" i="35"/>
  <c r="R18" i="35" s="1"/>
  <c r="Q17" i="35"/>
  <c r="Q18" i="35" s="1"/>
  <c r="P17" i="35"/>
  <c r="P18" i="35" s="1"/>
  <c r="O17" i="35"/>
  <c r="O18" i="35" s="1"/>
  <c r="N17" i="35"/>
  <c r="N18" i="35" s="1"/>
  <c r="AP11" i="35"/>
  <c r="AO11" i="35"/>
  <c r="AN11" i="35"/>
  <c r="AM11" i="35"/>
  <c r="AL11" i="35"/>
  <c r="AK11" i="35"/>
  <c r="AJ11" i="35"/>
  <c r="AI11" i="35"/>
  <c r="AH11" i="35"/>
  <c r="AG11" i="35"/>
  <c r="AF11" i="35"/>
  <c r="AE11" i="35"/>
  <c r="AD11" i="35"/>
  <c r="AC11" i="35"/>
  <c r="AB11" i="35"/>
  <c r="AA11" i="35"/>
  <c r="Z11" i="35"/>
  <c r="Y11" i="35"/>
  <c r="X11" i="35"/>
  <c r="W11" i="35"/>
  <c r="V11" i="35"/>
  <c r="U11" i="35"/>
  <c r="T11" i="35"/>
  <c r="S11" i="35"/>
  <c r="R11" i="35"/>
  <c r="Q11" i="35"/>
  <c r="P11" i="35"/>
  <c r="O11" i="35"/>
  <c r="N11" i="35"/>
  <c r="M11" i="35"/>
  <c r="M6" i="35"/>
  <c r="M4" i="35"/>
  <c r="N4" i="35" s="1"/>
  <c r="O4" i="35" s="1"/>
  <c r="AJ19" i="35" l="1"/>
  <c r="AJ20" i="35" s="1"/>
  <c r="AK19" i="35"/>
  <c r="AL19" i="35"/>
  <c r="AM19" i="35"/>
  <c r="AN19" i="35"/>
  <c r="AO19" i="35"/>
  <c r="AO20" i="35" s="1"/>
  <c r="AP19" i="35"/>
  <c r="AP20" i="35" s="1"/>
  <c r="AC19" i="35"/>
  <c r="AD19" i="35"/>
  <c r="AD20" i="35" s="1"/>
  <c r="AE19" i="35"/>
  <c r="AE20" i="35" s="1"/>
  <c r="BO20" i="35"/>
  <c r="DC20" i="35"/>
  <c r="CO20" i="35"/>
  <c r="BR20" i="35"/>
  <c r="BD20" i="35"/>
  <c r="DI20" i="35"/>
  <c r="DE20" i="35"/>
  <c r="CQ20" i="35"/>
  <c r="BQ20" i="35"/>
  <c r="BC20" i="35"/>
  <c r="DJ20" i="35"/>
  <c r="CV20" i="35"/>
  <c r="CN20" i="35"/>
  <c r="CN12" i="35"/>
  <c r="DB20" i="35"/>
  <c r="BT20" i="35"/>
  <c r="BF20" i="35"/>
  <c r="BY20" i="35"/>
  <c r="BS20" i="35"/>
  <c r="AZ20" i="35"/>
  <c r="BA20" i="35"/>
  <c r="BP20" i="35"/>
  <c r="BB20" i="35"/>
  <c r="DF20" i="35"/>
  <c r="CM20" i="35"/>
  <c r="BL20" i="35"/>
  <c r="BK20" i="35"/>
  <c r="BJ20" i="35"/>
  <c r="BB12" i="35"/>
  <c r="BH20" i="35"/>
  <c r="DC7" i="35"/>
  <c r="DC12" i="35" s="1"/>
  <c r="DB7" i="35"/>
  <c r="DB12" i="35" s="1"/>
  <c r="BK40" i="35"/>
  <c r="BJ40" i="35"/>
  <c r="BI20" i="35"/>
  <c r="BI40" i="35"/>
  <c r="BE20" i="35"/>
  <c r="BG20" i="35"/>
  <c r="CK39" i="35"/>
  <c r="BW40" i="35"/>
  <c r="DE36" i="35"/>
  <c r="CP36" i="35"/>
  <c r="BS35" i="35"/>
  <c r="AY35" i="35" s="1"/>
  <c r="BS36" i="35"/>
  <c r="DE35" i="35"/>
  <c r="CK35" i="35" s="1"/>
  <c r="BG40" i="35"/>
  <c r="CP37" i="35"/>
  <c r="BD36" i="35"/>
  <c r="BD37" i="35"/>
  <c r="AY37" i="35" s="1"/>
  <c r="CK38" i="35"/>
  <c r="BX20" i="35"/>
  <c r="BV20" i="35"/>
  <c r="BU20" i="35"/>
  <c r="BN20" i="35"/>
  <c r="BW20" i="35"/>
  <c r="BZ20" i="35"/>
  <c r="DH20" i="35"/>
  <c r="DG20" i="35"/>
  <c r="DO7" i="35"/>
  <c r="DO12" i="35" s="1"/>
  <c r="DA7" i="35"/>
  <c r="DA12" i="35" s="1"/>
  <c r="CO7" i="35"/>
  <c r="CO12" i="35" s="1"/>
  <c r="DK18" i="35"/>
  <c r="DK20" i="35" s="1"/>
  <c r="CW18" i="35"/>
  <c r="CW20" i="35" s="1"/>
  <c r="CL7" i="35"/>
  <c r="CP7" i="35"/>
  <c r="CP12" i="35" s="1"/>
  <c r="DD7" i="35"/>
  <c r="DD12" i="35" s="1"/>
  <c r="DE7" i="35"/>
  <c r="DE12" i="35" s="1"/>
  <c r="CU7" i="35"/>
  <c r="CU12" i="35" s="1"/>
  <c r="CV7" i="35"/>
  <c r="CV12" i="35" s="1"/>
  <c r="DK7" i="35"/>
  <c r="DK12" i="35" s="1"/>
  <c r="DL7" i="35"/>
  <c r="DL12" i="35" s="1"/>
  <c r="CY7" i="35"/>
  <c r="CY12" i="35" s="1"/>
  <c r="CZ7" i="35"/>
  <c r="CZ12" i="35" s="1"/>
  <c r="DN7" i="35"/>
  <c r="DN12" i="35" s="1"/>
  <c r="CQ7" i="35"/>
  <c r="CQ12" i="35" s="1"/>
  <c r="CS7" i="35"/>
  <c r="CS12" i="35" s="1"/>
  <c r="CT7" i="35"/>
  <c r="CT12" i="35" s="1"/>
  <c r="DI7" i="35"/>
  <c r="DI12" i="35" s="1"/>
  <c r="DJ7" i="35"/>
  <c r="DJ12" i="35" s="1"/>
  <c r="CW7" i="35"/>
  <c r="CW12" i="35" s="1"/>
  <c r="CX7" i="35"/>
  <c r="CX12" i="35" s="1"/>
  <c r="DM7" i="35"/>
  <c r="DM12" i="35" s="1"/>
  <c r="CR7" i="35"/>
  <c r="CR12" i="35" s="1"/>
  <c r="DF7" i="35"/>
  <c r="DF12" i="35" s="1"/>
  <c r="DG7" i="35"/>
  <c r="DG12" i="35" s="1"/>
  <c r="DH7" i="35"/>
  <c r="DH12" i="35" s="1"/>
  <c r="CZ20" i="35"/>
  <c r="CM7" i="35"/>
  <c r="CM12" i="35" s="1"/>
  <c r="CK19" i="35"/>
  <c r="DO20" i="35"/>
  <c r="CS18" i="35"/>
  <c r="CS20" i="35" s="1"/>
  <c r="CT20" i="35"/>
  <c r="CU18" i="35"/>
  <c r="CU20" i="35" s="1"/>
  <c r="CR18" i="35"/>
  <c r="DD20" i="35"/>
  <c r="DB40" i="35"/>
  <c r="CQ40" i="35"/>
  <c r="CR40" i="35"/>
  <c r="CY40" i="35"/>
  <c r="DM40" i="35"/>
  <c r="DA40" i="35"/>
  <c r="CN40" i="35"/>
  <c r="DF40" i="35"/>
  <c r="DO40" i="35"/>
  <c r="CO40" i="35"/>
  <c r="DC40" i="35"/>
  <c r="DD40" i="35"/>
  <c r="CM40" i="35"/>
  <c r="DN20" i="35"/>
  <c r="CY20" i="35"/>
  <c r="CP20" i="35"/>
  <c r="CX20" i="35"/>
  <c r="DL20" i="35"/>
  <c r="DM20" i="35"/>
  <c r="CS40" i="35"/>
  <c r="DG40" i="35"/>
  <c r="CX40" i="35"/>
  <c r="DL40" i="35"/>
  <c r="CT40" i="35"/>
  <c r="DH40" i="35"/>
  <c r="CO4" i="35"/>
  <c r="CN8" i="35"/>
  <c r="CN13" i="35" s="1"/>
  <c r="DI40" i="35"/>
  <c r="CV40" i="35"/>
  <c r="DK40" i="35"/>
  <c r="DJ40" i="35"/>
  <c r="CW40" i="35"/>
  <c r="CU40" i="35"/>
  <c r="DA20" i="35"/>
  <c r="CL20" i="35"/>
  <c r="CZ40" i="35"/>
  <c r="DN40" i="35"/>
  <c r="CL40" i="35"/>
  <c r="BF7" i="35"/>
  <c r="BF12" i="35" s="1"/>
  <c r="BE7" i="35"/>
  <c r="BE12" i="35" s="1"/>
  <c r="BX7" i="35"/>
  <c r="BX12" i="35" s="1"/>
  <c r="BW7" i="35"/>
  <c r="BW12" i="35" s="1"/>
  <c r="BV7" i="35"/>
  <c r="BV12" i="35" s="1"/>
  <c r="BU7" i="35"/>
  <c r="BU12" i="35" s="1"/>
  <c r="BT7" i="35"/>
  <c r="BT12" i="35" s="1"/>
  <c r="BS7" i="35"/>
  <c r="BS12" i="35" s="1"/>
  <c r="BO7" i="35"/>
  <c r="BO12" i="35" s="1"/>
  <c r="BN7" i="35"/>
  <c r="BN12" i="35" s="1"/>
  <c r="BG7" i="35"/>
  <c r="BG12" i="35" s="1"/>
  <c r="AZ7" i="35"/>
  <c r="AZ12" i="35" s="1"/>
  <c r="BM7" i="35"/>
  <c r="BM12" i="35" s="1"/>
  <c r="CC7" i="35"/>
  <c r="CC12" i="35" s="1"/>
  <c r="BL7" i="35"/>
  <c r="BL12" i="35" s="1"/>
  <c r="CB7" i="35"/>
  <c r="CB12" i="35" s="1"/>
  <c r="BK7" i="35"/>
  <c r="BK12" i="35" s="1"/>
  <c r="CA7" i="35"/>
  <c r="CA12" i="35" s="1"/>
  <c r="BJ7" i="35"/>
  <c r="BJ12" i="35" s="1"/>
  <c r="BZ7" i="35"/>
  <c r="BZ12" i="35" s="1"/>
  <c r="BI7" i="35"/>
  <c r="BI12" i="35" s="1"/>
  <c r="BY7" i="35"/>
  <c r="BY12" i="35" s="1"/>
  <c r="BH7" i="35"/>
  <c r="BH12" i="35" s="1"/>
  <c r="BB8" i="35"/>
  <c r="BB13" i="35" s="1"/>
  <c r="BF4" i="35"/>
  <c r="CC20" i="35"/>
  <c r="CB20" i="35"/>
  <c r="BM20" i="35"/>
  <c r="CA20" i="35"/>
  <c r="AY18" i="35"/>
  <c r="BH40" i="35"/>
  <c r="BU40" i="35"/>
  <c r="BM40" i="35"/>
  <c r="BX40" i="35"/>
  <c r="BN40" i="35"/>
  <c r="BL40" i="35"/>
  <c r="AZ40" i="35"/>
  <c r="BV40" i="35"/>
  <c r="CA40" i="35"/>
  <c r="AY39" i="35"/>
  <c r="CB40" i="35"/>
  <c r="BY40" i="35"/>
  <c r="BZ40" i="35"/>
  <c r="AY19" i="35"/>
  <c r="AY38" i="35"/>
  <c r="CC40" i="35"/>
  <c r="BA40" i="35"/>
  <c r="BB40" i="35"/>
  <c r="BC40" i="35"/>
  <c r="BO40" i="35"/>
  <c r="BP40" i="35"/>
  <c r="BQ40" i="35"/>
  <c r="BR40" i="35"/>
  <c r="BE40" i="35"/>
  <c r="BT40" i="35"/>
  <c r="BF40" i="35"/>
  <c r="AN20" i="35"/>
  <c r="Z20" i="35"/>
  <c r="AC20" i="35"/>
  <c r="Q20" i="35"/>
  <c r="S20" i="35"/>
  <c r="AG20" i="35"/>
  <c r="O20" i="35"/>
  <c r="P20" i="35"/>
  <c r="AI20" i="35"/>
  <c r="M20" i="35"/>
  <c r="T20" i="35"/>
  <c r="AH20" i="35"/>
  <c r="AO40" i="35"/>
  <c r="V20" i="35"/>
  <c r="AK20" i="35"/>
  <c r="L18" i="35"/>
  <c r="W20" i="35"/>
  <c r="Y20" i="35"/>
  <c r="AA20" i="35"/>
  <c r="Q36" i="35"/>
  <c r="Q37" i="35"/>
  <c r="AF35" i="35"/>
  <c r="L35" i="35" s="1"/>
  <c r="R20" i="35"/>
  <c r="AF20" i="35"/>
  <c r="T40" i="35"/>
  <c r="AH40" i="35"/>
  <c r="U20" i="35"/>
  <c r="AF39" i="35"/>
  <c r="L39" i="35" s="1"/>
  <c r="X20" i="35"/>
  <c r="AL20" i="35"/>
  <c r="AL40" i="35"/>
  <c r="AM40" i="35"/>
  <c r="AN40" i="35"/>
  <c r="V40" i="35"/>
  <c r="Z40" i="35"/>
  <c r="R40" i="35"/>
  <c r="AJ40" i="35"/>
  <c r="P4" i="35"/>
  <c r="U40" i="35"/>
  <c r="AI40" i="35"/>
  <c r="M7" i="35"/>
  <c r="AK40" i="35"/>
  <c r="N40" i="35"/>
  <c r="AB40" i="35"/>
  <c r="AP40" i="35"/>
  <c r="L38" i="35"/>
  <c r="N20" i="35"/>
  <c r="AB20" i="35"/>
  <c r="S40" i="35"/>
  <c r="AG40" i="35"/>
  <c r="O40" i="35"/>
  <c r="AC40" i="35"/>
  <c r="X40" i="35"/>
  <c r="AO7" i="35"/>
  <c r="AO12" i="35" s="1"/>
  <c r="W40" i="35"/>
  <c r="Y40" i="35"/>
  <c r="AM20" i="35"/>
  <c r="L19" i="35"/>
  <c r="P40" i="35"/>
  <c r="AD40" i="35"/>
  <c r="AE40" i="35"/>
  <c r="M40" i="35"/>
  <c r="AA36" i="35"/>
  <c r="AA37" i="35"/>
  <c r="CP46" i="35" l="1"/>
  <c r="CM46" i="35"/>
  <c r="CO46" i="35"/>
  <c r="CN46" i="35"/>
  <c r="CQ46" i="35"/>
  <c r="CL46" i="35"/>
  <c r="U46" i="35"/>
  <c r="AI46" i="35"/>
  <c r="V46" i="35"/>
  <c r="AB46" i="35"/>
  <c r="AD46" i="35"/>
  <c r="X46" i="35"/>
  <c r="AL46" i="35"/>
  <c r="Y46" i="35"/>
  <c r="AM46" i="35"/>
  <c r="P46" i="35"/>
  <c r="Z46" i="35"/>
  <c r="AN46" i="35"/>
  <c r="AA46" i="35"/>
  <c r="AE46" i="35"/>
  <c r="O46" i="35"/>
  <c r="AC46" i="35"/>
  <c r="R46" i="35"/>
  <c r="AF46" i="35"/>
  <c r="AH46" i="35"/>
  <c r="AJ46" i="35"/>
  <c r="W46" i="35"/>
  <c r="AP46" i="35"/>
  <c r="S46" i="35"/>
  <c r="AG46" i="35"/>
  <c r="T46" i="35"/>
  <c r="AK46" i="35"/>
  <c r="M46" i="35"/>
  <c r="AO46" i="35"/>
  <c r="N46" i="35"/>
  <c r="Q46" i="35"/>
  <c r="O47" i="35"/>
  <c r="P47" i="35"/>
  <c r="N47" i="35"/>
  <c r="M47" i="35"/>
  <c r="AZ47" i="35"/>
  <c r="BC47" i="35"/>
  <c r="BA47" i="35"/>
  <c r="BB47" i="35"/>
  <c r="CM47" i="35"/>
  <c r="CN47" i="35"/>
  <c r="CO47" i="35"/>
  <c r="CL47" i="35"/>
  <c r="AY36" i="35"/>
  <c r="BF46" i="35"/>
  <c r="BT46" i="35"/>
  <c r="BA46" i="35"/>
  <c r="BP46" i="35"/>
  <c r="BI46" i="35"/>
  <c r="BW46" i="35"/>
  <c r="BJ46" i="35"/>
  <c r="BX46" i="35"/>
  <c r="BK46" i="35"/>
  <c r="BY46" i="35"/>
  <c r="BL46" i="35"/>
  <c r="AZ46" i="35"/>
  <c r="BN46" i="35"/>
  <c r="CB46" i="35"/>
  <c r="BC46" i="35"/>
  <c r="BQ46" i="35"/>
  <c r="BE46" i="35"/>
  <c r="BU46" i="35"/>
  <c r="BH46" i="35"/>
  <c r="CA46" i="35"/>
  <c r="CC46" i="35"/>
  <c r="BB46" i="35"/>
  <c r="BD46" i="35"/>
  <c r="BR46" i="35"/>
  <c r="BS46" i="35"/>
  <c r="BG46" i="35"/>
  <c r="BV46" i="35"/>
  <c r="BZ46" i="35"/>
  <c r="BM46" i="35"/>
  <c r="BO46" i="35"/>
  <c r="Q40" i="35"/>
  <c r="CK36" i="35"/>
  <c r="CP40" i="35"/>
  <c r="DA47" i="35" s="1"/>
  <c r="DE40" i="35"/>
  <c r="CM8" i="35"/>
  <c r="CM13" i="35" s="1"/>
  <c r="CK18" i="35"/>
  <c r="CK41" i="35" s="1"/>
  <c r="E47" i="35" s="1"/>
  <c r="CK37" i="35"/>
  <c r="BE8" i="35"/>
  <c r="BE9" i="35" s="1"/>
  <c r="BE14" i="35" s="1"/>
  <c r="AY20" i="35"/>
  <c r="CR20" i="35"/>
  <c r="CK20" i="35" s="1"/>
  <c r="CL8" i="35"/>
  <c r="CL12" i="35"/>
  <c r="CN9" i="35"/>
  <c r="CP4" i="35"/>
  <c r="CO8" i="35"/>
  <c r="CO13" i="35" s="1"/>
  <c r="AZ8" i="35"/>
  <c r="AZ13" i="35" s="1"/>
  <c r="BG4" i="35"/>
  <c r="BF8" i="35"/>
  <c r="BD7" i="35"/>
  <c r="BR7" i="35"/>
  <c r="BR12" i="35" s="1"/>
  <c r="BP7" i="35"/>
  <c r="BP12" i="35" s="1"/>
  <c r="BA7" i="35"/>
  <c r="BC7" i="35"/>
  <c r="BQ7" i="35"/>
  <c r="BQ12" i="35" s="1"/>
  <c r="BB9" i="35"/>
  <c r="BB14" i="35" s="1"/>
  <c r="BB15" i="35" s="1"/>
  <c r="BD40" i="35"/>
  <c r="BE47" i="35" s="1"/>
  <c r="BS40" i="35"/>
  <c r="L41" i="35"/>
  <c r="C47" i="35" s="1"/>
  <c r="L37" i="35"/>
  <c r="L36" i="35"/>
  <c r="AF40" i="35"/>
  <c r="N7" i="35"/>
  <c r="M12" i="35"/>
  <c r="M8" i="35"/>
  <c r="AB7" i="35"/>
  <c r="AB12" i="35" s="1"/>
  <c r="AP7" i="35"/>
  <c r="AP12" i="35" s="1"/>
  <c r="O7" i="35"/>
  <c r="AC7" i="35"/>
  <c r="AC12" i="35" s="1"/>
  <c r="P7" i="35"/>
  <c r="P12" i="35" s="1"/>
  <c r="Y7" i="35"/>
  <c r="Y12" i="35" s="1"/>
  <c r="Q4" i="35"/>
  <c r="AI7" i="35"/>
  <c r="AI12" i="35" s="1"/>
  <c r="AA7" i="35"/>
  <c r="AA12" i="35" s="1"/>
  <c r="S7" i="35"/>
  <c r="S12" i="35" s="1"/>
  <c r="AF7" i="35"/>
  <c r="AF12" i="35" s="1"/>
  <c r="AG7" i="35"/>
  <c r="AG12" i="35" s="1"/>
  <c r="T7" i="35"/>
  <c r="T12" i="35" s="1"/>
  <c r="V7" i="35"/>
  <c r="V12" i="35" s="1"/>
  <c r="AK7" i="35"/>
  <c r="AK12" i="35" s="1"/>
  <c r="AM7" i="35"/>
  <c r="AM12" i="35" s="1"/>
  <c r="AJ7" i="35"/>
  <c r="AJ12" i="35" s="1"/>
  <c r="X7" i="35"/>
  <c r="X12" i="35" s="1"/>
  <c r="U7" i="35"/>
  <c r="U12" i="35" s="1"/>
  <c r="R7" i="35"/>
  <c r="R12" i="35" s="1"/>
  <c r="Z7" i="35"/>
  <c r="Z12" i="35" s="1"/>
  <c r="Q7" i="35"/>
  <c r="Q12" i="35" s="1"/>
  <c r="AA40" i="35"/>
  <c r="AH7" i="35"/>
  <c r="AH12" i="35" s="1"/>
  <c r="AD7" i="35"/>
  <c r="AD12" i="35" s="1"/>
  <c r="W7" i="35"/>
  <c r="W12" i="35" s="1"/>
  <c r="AL7" i="35"/>
  <c r="AL12" i="35" s="1"/>
  <c r="L20" i="35"/>
  <c r="AE7" i="35"/>
  <c r="AE12" i="35" s="1"/>
  <c r="AN7" i="35"/>
  <c r="AN12" i="35" s="1"/>
  <c r="CW47" i="35" l="1"/>
  <c r="DJ47" i="35"/>
  <c r="CR47" i="35"/>
  <c r="DB47" i="35"/>
  <c r="CW46" i="35"/>
  <c r="DH47" i="35"/>
  <c r="AZ48" i="35"/>
  <c r="DC47" i="35"/>
  <c r="CQ47" i="35"/>
  <c r="CQ48" i="35" s="1"/>
  <c r="DN47" i="35"/>
  <c r="P48" i="35"/>
  <c r="CP47" i="35"/>
  <c r="CP48" i="35" s="1"/>
  <c r="CZ47" i="35"/>
  <c r="DG47" i="35"/>
  <c r="CY47" i="35"/>
  <c r="BJ47" i="35"/>
  <c r="BJ48" i="35" s="1"/>
  <c r="CN48" i="35"/>
  <c r="DF46" i="35"/>
  <c r="DC46" i="35"/>
  <c r="CV47" i="35"/>
  <c r="DM47" i="35"/>
  <c r="BD47" i="35"/>
  <c r="BD48" i="35" s="1"/>
  <c r="BQ47" i="35"/>
  <c r="BQ48" i="35" s="1"/>
  <c r="DK47" i="35"/>
  <c r="CS47" i="35"/>
  <c r="CX46" i="35"/>
  <c r="CX48" i="35" s="1"/>
  <c r="BR47" i="35"/>
  <c r="BR48" i="35" s="1"/>
  <c r="DB46" i="35"/>
  <c r="CT47" i="35"/>
  <c r="AI47" i="35"/>
  <c r="AI48" i="35" s="1"/>
  <c r="BA48" i="35"/>
  <c r="DI47" i="35"/>
  <c r="DL47" i="35"/>
  <c r="DJ46" i="35"/>
  <c r="CU47" i="35"/>
  <c r="CX47" i="35"/>
  <c r="DI46" i="35"/>
  <c r="DL46" i="35"/>
  <c r="BU47" i="35"/>
  <c r="BU48" i="35" s="1"/>
  <c r="BC48" i="35"/>
  <c r="DF47" i="35"/>
  <c r="BL47" i="35"/>
  <c r="BL48" i="35" s="1"/>
  <c r="T47" i="35"/>
  <c r="T48" i="35"/>
  <c r="Q47" i="35"/>
  <c r="Q48" i="35" s="1"/>
  <c r="AP47" i="35"/>
  <c r="AP48" i="35" s="1"/>
  <c r="CZ46" i="35"/>
  <c r="BI47" i="35"/>
  <c r="BI48" i="35" s="1"/>
  <c r="DK46" i="35"/>
  <c r="BG47" i="35"/>
  <c r="BG48" i="35" s="1"/>
  <c r="BY47" i="35"/>
  <c r="BY48" i="35" s="1"/>
  <c r="AC47" i="35"/>
  <c r="AC48" i="35" s="1"/>
  <c r="DG46" i="35"/>
  <c r="BB48" i="35"/>
  <c r="BT47" i="35"/>
  <c r="BT48" i="35" s="1"/>
  <c r="BK47" i="35"/>
  <c r="BK48" i="35" s="1"/>
  <c r="U47" i="35"/>
  <c r="U48" i="35" s="1"/>
  <c r="X47" i="35"/>
  <c r="X48" i="35" s="1"/>
  <c r="CR46" i="35"/>
  <c r="CS46" i="35"/>
  <c r="BE48" i="35"/>
  <c r="AA47" i="35"/>
  <c r="AA48" i="35" s="1"/>
  <c r="CM48" i="35"/>
  <c r="AH47" i="35"/>
  <c r="AH48" i="35" s="1"/>
  <c r="AG47" i="35"/>
  <c r="AG48" i="35"/>
  <c r="BF47" i="35"/>
  <c r="BF48" i="35" s="1"/>
  <c r="S47" i="35"/>
  <c r="S48" i="35" s="1"/>
  <c r="BW47" i="35"/>
  <c r="BW48" i="35" s="1"/>
  <c r="AF47" i="35"/>
  <c r="AF48" i="35" s="1"/>
  <c r="CB47" i="35"/>
  <c r="CB48" i="35" s="1"/>
  <c r="R47" i="35"/>
  <c r="R48" i="35" s="1"/>
  <c r="BX47" i="35"/>
  <c r="BX48" i="35" s="1"/>
  <c r="V47" i="35"/>
  <c r="V48" i="35" s="1"/>
  <c r="CV46" i="35"/>
  <c r="BV47" i="35"/>
  <c r="BV48" i="35" s="1"/>
  <c r="O48" i="35"/>
  <c r="BS47" i="35"/>
  <c r="BS48" i="35" s="1"/>
  <c r="AL47" i="35"/>
  <c r="AL48" i="35" s="1"/>
  <c r="AJ47" i="35"/>
  <c r="AJ48" i="35" s="1"/>
  <c r="CC47" i="35"/>
  <c r="CC48" i="35" s="1"/>
  <c r="CU46" i="35"/>
  <c r="BN47" i="35"/>
  <c r="BN48" i="35" s="1"/>
  <c r="AM47" i="35"/>
  <c r="AM48" i="35" s="1"/>
  <c r="DH46" i="35"/>
  <c r="CA47" i="35"/>
  <c r="CA48" i="35" s="1"/>
  <c r="AN47" i="35"/>
  <c r="AN48" i="35" s="1"/>
  <c r="CT46" i="35"/>
  <c r="Z47" i="35"/>
  <c r="Z48" i="35" s="1"/>
  <c r="BP47" i="35"/>
  <c r="BP48" i="35" s="1"/>
  <c r="AE47" i="35"/>
  <c r="AE48" i="35" s="1"/>
  <c r="AK47" i="35"/>
  <c r="AK48" i="35" s="1"/>
  <c r="DE46" i="35"/>
  <c r="CY46" i="35"/>
  <c r="BO47" i="35"/>
  <c r="BO48" i="35" s="1"/>
  <c r="BH47" i="35"/>
  <c r="BH48" i="35" s="1"/>
  <c r="AD47" i="35"/>
  <c r="AD48" i="35" s="1"/>
  <c r="W47" i="35"/>
  <c r="W48" i="35" s="1"/>
  <c r="N48" i="35"/>
  <c r="CO48" i="35"/>
  <c r="DM46" i="35"/>
  <c r="DE47" i="35"/>
  <c r="DO47" i="35"/>
  <c r="BM47" i="35"/>
  <c r="BM48" i="35" s="1"/>
  <c r="AB47" i="35"/>
  <c r="AB48" i="35" s="1"/>
  <c r="Y47" i="35"/>
  <c r="Y48" i="35" s="1"/>
  <c r="DN46" i="35"/>
  <c r="DO46" i="35"/>
  <c r="DO48" i="35" s="1"/>
  <c r="DD46" i="35"/>
  <c r="DD47" i="35"/>
  <c r="BZ47" i="35"/>
  <c r="BZ48" i="35" s="1"/>
  <c r="AO47" i="35"/>
  <c r="AO48" i="35" s="1"/>
  <c r="M48" i="35"/>
  <c r="CL48" i="35"/>
  <c r="DA46" i="35"/>
  <c r="DA48" i="35" s="1"/>
  <c r="CK40" i="35"/>
  <c r="E46" i="35" s="1"/>
  <c r="E48" i="35" s="1"/>
  <c r="BE13" i="35"/>
  <c r="BE15" i="35" s="1"/>
  <c r="CM9" i="35"/>
  <c r="CM14" i="35" s="1"/>
  <c r="CM15" i="35" s="1"/>
  <c r="AZ9" i="35"/>
  <c r="AZ14" i="35" s="1"/>
  <c r="AZ15" i="35" s="1"/>
  <c r="CN14" i="35"/>
  <c r="CN15" i="35" s="1"/>
  <c r="CL13" i="35"/>
  <c r="CL9" i="35"/>
  <c r="CL14" i="35" s="1"/>
  <c r="CQ4" i="35"/>
  <c r="CP8" i="35"/>
  <c r="CP13" i="35" s="1"/>
  <c r="CO9" i="35"/>
  <c r="CO14" i="35" s="1"/>
  <c r="BC12" i="35"/>
  <c r="BC8" i="35"/>
  <c r="BA12" i="35"/>
  <c r="BA8" i="35"/>
  <c r="BF13" i="35"/>
  <c r="BF9" i="35"/>
  <c r="BF14" i="35" s="1"/>
  <c r="BH4" i="35"/>
  <c r="BG8" i="35"/>
  <c r="BD12" i="35"/>
  <c r="BD8" i="35"/>
  <c r="AY40" i="35"/>
  <c r="D46" i="35" s="1"/>
  <c r="L40" i="35"/>
  <c r="C46" i="35" s="1"/>
  <c r="C48" i="35" s="1"/>
  <c r="M13" i="35"/>
  <c r="M9" i="35"/>
  <c r="M14" i="35" s="1"/>
  <c r="O12" i="35"/>
  <c r="O8" i="35"/>
  <c r="R4" i="35"/>
  <c r="Q8" i="35"/>
  <c r="N12" i="35"/>
  <c r="N8" i="35"/>
  <c r="P8" i="35"/>
  <c r="DN48" i="35" l="1"/>
  <c r="CV48" i="35"/>
  <c r="DL48" i="35"/>
  <c r="DH48" i="35"/>
  <c r="CW48" i="35"/>
  <c r="DI48" i="35"/>
  <c r="CT48" i="35"/>
  <c r="DJ48" i="35"/>
  <c r="DB48" i="35"/>
  <c r="DK48" i="35"/>
  <c r="CS48" i="35"/>
  <c r="CR48" i="35"/>
  <c r="CZ48" i="35"/>
  <c r="DC48" i="35"/>
  <c r="CY48" i="35"/>
  <c r="DG48" i="35"/>
  <c r="DF48" i="35"/>
  <c r="DM48" i="35"/>
  <c r="CU48" i="35"/>
  <c r="DE48" i="35"/>
  <c r="DD48" i="35"/>
  <c r="BF15" i="35"/>
  <c r="CL15" i="35"/>
  <c r="CQ8" i="35"/>
  <c r="CQ13" i="35" s="1"/>
  <c r="CR4" i="35"/>
  <c r="CP9" i="35"/>
  <c r="CP14" i="35" s="1"/>
  <c r="CO15" i="35"/>
  <c r="BD13" i="35"/>
  <c r="BD9" i="35"/>
  <c r="BD14" i="35" s="1"/>
  <c r="BG13" i="35"/>
  <c r="BG9" i="35"/>
  <c r="BG14" i="35" s="1"/>
  <c r="BI4" i="35"/>
  <c r="BH8" i="35"/>
  <c r="BA13" i="35"/>
  <c r="BA9" i="35"/>
  <c r="BA14" i="35" s="1"/>
  <c r="BC13" i="35"/>
  <c r="BC9" i="35"/>
  <c r="BC14" i="35" s="1"/>
  <c r="M15" i="35"/>
  <c r="R8" i="35"/>
  <c r="S4" i="35"/>
  <c r="N13" i="35"/>
  <c r="N9" i="35"/>
  <c r="N14" i="35" s="1"/>
  <c r="O13" i="35"/>
  <c r="O9" i="35"/>
  <c r="O14" i="35" s="1"/>
  <c r="P13" i="35"/>
  <c r="P9" i="35"/>
  <c r="P14" i="35" s="1"/>
  <c r="Q13" i="35"/>
  <c r="Q9" i="35"/>
  <c r="Q14" i="35" s="1"/>
  <c r="BD15" i="35" l="1"/>
  <c r="BC15" i="35"/>
  <c r="BA15" i="35"/>
  <c r="BG15" i="35"/>
  <c r="CP15" i="35"/>
  <c r="CS4" i="35"/>
  <c r="CR8" i="35"/>
  <c r="CR13" i="35" s="1"/>
  <c r="CQ9" i="35"/>
  <c r="BH13" i="35"/>
  <c r="BH9" i="35"/>
  <c r="BH14" i="35" s="1"/>
  <c r="BJ4" i="35"/>
  <c r="BI8" i="35"/>
  <c r="Q15" i="35"/>
  <c r="P15" i="35"/>
  <c r="O15" i="35"/>
  <c r="N15" i="35"/>
  <c r="S8" i="35"/>
  <c r="T4" i="35"/>
  <c r="R13" i="35"/>
  <c r="R9" i="35"/>
  <c r="R14" i="35" s="1"/>
  <c r="BH15" i="35" l="1"/>
  <c r="CQ14" i="35"/>
  <c r="CQ15" i="35" s="1"/>
  <c r="CR9" i="35"/>
  <c r="CR14" i="35" s="1"/>
  <c r="CT4" i="35"/>
  <c r="CS8" i="35"/>
  <c r="CS13" i="35" s="1"/>
  <c r="BI13" i="35"/>
  <c r="BI9" i="35"/>
  <c r="BI14" i="35" s="1"/>
  <c r="BK4" i="35"/>
  <c r="BJ8" i="35"/>
  <c r="R15" i="35"/>
  <c r="U4" i="35"/>
  <c r="T8" i="35"/>
  <c r="S13" i="35"/>
  <c r="S9" i="35"/>
  <c r="S14" i="35" s="1"/>
  <c r="CR15" i="35" l="1"/>
  <c r="CS9" i="35"/>
  <c r="CS14" i="35" s="1"/>
  <c r="CU4" i="35"/>
  <c r="CT8" i="35"/>
  <c r="CT13" i="35" s="1"/>
  <c r="BI15" i="35"/>
  <c r="BJ13" i="35"/>
  <c r="BJ9" i="35"/>
  <c r="BJ14" i="35" s="1"/>
  <c r="BJ15" i="35" s="1"/>
  <c r="BL4" i="35"/>
  <c r="BK8" i="35"/>
  <c r="S15" i="35"/>
  <c r="T13" i="35"/>
  <c r="T9" i="35"/>
  <c r="T14" i="35" s="1"/>
  <c r="U8" i="35"/>
  <c r="V4" i="35"/>
  <c r="CV4" i="35" l="1"/>
  <c r="CU8" i="35"/>
  <c r="CU13" i="35" s="1"/>
  <c r="CT9" i="35"/>
  <c r="CS15" i="35"/>
  <c r="BK13" i="35"/>
  <c r="BK9" i="35"/>
  <c r="BK14" i="35" s="1"/>
  <c r="BM4" i="35"/>
  <c r="BL8" i="35"/>
  <c r="T15" i="35"/>
  <c r="V8" i="35"/>
  <c r="W4" i="35"/>
  <c r="U13" i="35"/>
  <c r="U9" i="35"/>
  <c r="U14" i="35" s="1"/>
  <c r="CT14" i="35" l="1"/>
  <c r="CT15" i="35" s="1"/>
  <c r="CU9" i="35"/>
  <c r="CU14" i="35" s="1"/>
  <c r="CV8" i="35"/>
  <c r="CV13" i="35" s="1"/>
  <c r="CW4" i="35"/>
  <c r="BK15" i="35"/>
  <c r="BL13" i="35"/>
  <c r="BL9" i="35"/>
  <c r="BL14" i="35" s="1"/>
  <c r="BN4" i="35"/>
  <c r="BM8" i="35"/>
  <c r="U15" i="35"/>
  <c r="X4" i="35"/>
  <c r="W8" i="35"/>
  <c r="V13" i="35"/>
  <c r="V9" i="35"/>
  <c r="V14" i="35" s="1"/>
  <c r="BL15" i="35" l="1"/>
  <c r="CV9" i="35"/>
  <c r="CV14" i="35" s="1"/>
  <c r="CW8" i="35"/>
  <c r="CW13" i="35" s="1"/>
  <c r="CX4" i="35"/>
  <c r="CU15" i="35"/>
  <c r="BM13" i="35"/>
  <c r="BM9" i="35"/>
  <c r="BM14" i="35" s="1"/>
  <c r="BO4" i="35"/>
  <c r="BN8" i="35"/>
  <c r="V15" i="35"/>
  <c r="W13" i="35"/>
  <c r="W9" i="35"/>
  <c r="W14" i="35" s="1"/>
  <c r="X8" i="35"/>
  <c r="Y4" i="35"/>
  <c r="BM15" i="35" l="1"/>
  <c r="CV15" i="35"/>
  <c r="CX8" i="35"/>
  <c r="CX13" i="35" s="1"/>
  <c r="CY4" i="35"/>
  <c r="CW9" i="35"/>
  <c r="BN13" i="35"/>
  <c r="BN9" i="35"/>
  <c r="BN14" i="35" s="1"/>
  <c r="BN15" i="35" s="1"/>
  <c r="BP4" i="35"/>
  <c r="BO8" i="35"/>
  <c r="W15" i="35"/>
  <c r="Y8" i="35"/>
  <c r="Z4" i="35"/>
  <c r="X13" i="35"/>
  <c r="X9" i="35"/>
  <c r="X14" i="35" s="1"/>
  <c r="CW14" i="35" l="1"/>
  <c r="CW15" i="35" s="1"/>
  <c r="CY8" i="35"/>
  <c r="CY13" i="35" s="1"/>
  <c r="CZ4" i="35"/>
  <c r="CX9" i="35"/>
  <c r="BO13" i="35"/>
  <c r="BO9" i="35"/>
  <c r="BO14" i="35" s="1"/>
  <c r="BQ4" i="35"/>
  <c r="BP8" i="35"/>
  <c r="X15" i="35"/>
  <c r="Z8" i="35"/>
  <c r="AA4" i="35"/>
  <c r="Y13" i="35"/>
  <c r="Y9" i="35"/>
  <c r="Y14" i="35" s="1"/>
  <c r="CX14" i="35" l="1"/>
  <c r="CX15" i="35" s="1"/>
  <c r="CZ8" i="35"/>
  <c r="CZ13" i="35" s="1"/>
  <c r="DA4" i="35"/>
  <c r="CY9" i="35"/>
  <c r="BO15" i="35"/>
  <c r="BP13" i="35"/>
  <c r="BP9" i="35"/>
  <c r="BP14" i="35" s="1"/>
  <c r="BR4" i="35"/>
  <c r="BQ8" i="35"/>
  <c r="Y15" i="35"/>
  <c r="AB4" i="35"/>
  <c r="AA8" i="35"/>
  <c r="Z13" i="35"/>
  <c r="Z9" i="35"/>
  <c r="Z14" i="35" s="1"/>
  <c r="CY14" i="35" l="1"/>
  <c r="CY15" i="35" s="1"/>
  <c r="CZ9" i="35"/>
  <c r="CZ14" i="35" s="1"/>
  <c r="DB4" i="35"/>
  <c r="DA8" i="35"/>
  <c r="DA13" i="35" s="1"/>
  <c r="BQ13" i="35"/>
  <c r="BQ9" i="35"/>
  <c r="BQ14" i="35" s="1"/>
  <c r="BS4" i="35"/>
  <c r="BR8" i="35"/>
  <c r="BP15" i="35"/>
  <c r="Z15" i="35"/>
  <c r="AA13" i="35"/>
  <c r="AA9" i="35"/>
  <c r="AA14" i="35" s="1"/>
  <c r="AC4" i="35"/>
  <c r="AB8" i="35"/>
  <c r="CZ15" i="35" l="1"/>
  <c r="DA9" i="35"/>
  <c r="DA14" i="35" s="1"/>
  <c r="DC4" i="35"/>
  <c r="DB8" i="35"/>
  <c r="DB13" i="35" s="1"/>
  <c r="BR13" i="35"/>
  <c r="BR9" i="35"/>
  <c r="BR14" i="35" s="1"/>
  <c r="BT4" i="35"/>
  <c r="BS8" i="35"/>
  <c r="BQ15" i="35"/>
  <c r="AA15" i="35"/>
  <c r="AB13" i="35"/>
  <c r="AB9" i="35"/>
  <c r="AB14" i="35" s="1"/>
  <c r="AD4" i="35"/>
  <c r="AC8" i="35"/>
  <c r="BR15" i="35" l="1"/>
  <c r="DB9" i="35"/>
  <c r="DD4" i="35"/>
  <c r="DC8" i="35"/>
  <c r="DC13" i="35" s="1"/>
  <c r="DA15" i="35"/>
  <c r="BS13" i="35"/>
  <c r="BS9" i="35"/>
  <c r="BS14" i="35" s="1"/>
  <c r="BU4" i="35"/>
  <c r="BT8" i="35"/>
  <c r="AE4" i="35"/>
  <c r="AD8" i="35"/>
  <c r="AB15" i="35"/>
  <c r="AC13" i="35"/>
  <c r="AC9" i="35"/>
  <c r="AC14" i="35" s="1"/>
  <c r="DB14" i="35" l="1"/>
  <c r="DB15" i="35" s="1"/>
  <c r="DC9" i="35"/>
  <c r="DC14" i="35" s="1"/>
  <c r="DE4" i="35"/>
  <c r="DD8" i="35"/>
  <c r="DD13" i="35" s="1"/>
  <c r="BT13" i="35"/>
  <c r="BT9" i="35"/>
  <c r="BT14" i="35" s="1"/>
  <c r="BV4" i="35"/>
  <c r="BU8" i="35"/>
  <c r="BS15" i="35"/>
  <c r="AC15" i="35"/>
  <c r="AD13" i="35"/>
  <c r="AD9" i="35"/>
  <c r="AD14" i="35" s="1"/>
  <c r="AF4" i="35"/>
  <c r="AE8" i="35"/>
  <c r="DD9" i="35" l="1"/>
  <c r="DE8" i="35"/>
  <c r="DE13" i="35" s="1"/>
  <c r="DF4" i="35"/>
  <c r="DC15" i="35"/>
  <c r="BU13" i="35"/>
  <c r="BU9" i="35"/>
  <c r="BU14" i="35" s="1"/>
  <c r="BW4" i="35"/>
  <c r="BV8" i="35"/>
  <c r="BT15" i="35"/>
  <c r="AD15" i="35"/>
  <c r="AE13" i="35"/>
  <c r="AE9" i="35"/>
  <c r="AE14" i="35" s="1"/>
  <c r="AF8" i="35"/>
  <c r="AG4" i="35"/>
  <c r="DD14" i="35" l="1"/>
  <c r="DD15" i="35" s="1"/>
  <c r="DF8" i="35"/>
  <c r="DF13" i="35" s="1"/>
  <c r="DG4" i="35"/>
  <c r="DE9" i="35"/>
  <c r="BV13" i="35"/>
  <c r="BV9" i="35"/>
  <c r="BV14" i="35" s="1"/>
  <c r="BX4" i="35"/>
  <c r="BW8" i="35"/>
  <c r="BU15" i="35"/>
  <c r="AE15" i="35"/>
  <c r="AG8" i="35"/>
  <c r="AH4" i="35"/>
  <c r="AF13" i="35"/>
  <c r="AF9" i="35"/>
  <c r="AF14" i="35" s="1"/>
  <c r="DE14" i="35" l="1"/>
  <c r="DE15" i="35" s="1"/>
  <c r="DF9" i="35"/>
  <c r="DF14" i="35" s="1"/>
  <c r="DH4" i="35"/>
  <c r="DG8" i="35"/>
  <c r="DG13" i="35" s="1"/>
  <c r="BV15" i="35"/>
  <c r="BW13" i="35"/>
  <c r="BW9" i="35"/>
  <c r="BW14" i="35" s="1"/>
  <c r="BY4" i="35"/>
  <c r="BX8" i="35"/>
  <c r="AF15" i="35"/>
  <c r="AI4" i="35"/>
  <c r="AH8" i="35"/>
  <c r="AG13" i="35"/>
  <c r="AG9" i="35"/>
  <c r="AG14" i="35" s="1"/>
  <c r="DF15" i="35" l="1"/>
  <c r="DG9" i="35"/>
  <c r="DI4" i="35"/>
  <c r="DH8" i="35"/>
  <c r="DH13" i="35" s="1"/>
  <c r="BW15" i="35"/>
  <c r="BX13" i="35"/>
  <c r="BX9" i="35"/>
  <c r="BX14" i="35" s="1"/>
  <c r="BZ4" i="35"/>
  <c r="BY8" i="35"/>
  <c r="AG15" i="35"/>
  <c r="AH13" i="35"/>
  <c r="AH9" i="35"/>
  <c r="AH14" i="35" s="1"/>
  <c r="AI8" i="35"/>
  <c r="AJ4" i="35"/>
  <c r="BX15" i="35" l="1"/>
  <c r="DG14" i="35"/>
  <c r="DG15" i="35" s="1"/>
  <c r="DH9" i="35"/>
  <c r="DI8" i="35"/>
  <c r="DI13" i="35" s="1"/>
  <c r="DJ4" i="35"/>
  <c r="BY13" i="35"/>
  <c r="BY9" i="35"/>
  <c r="BY14" i="35" s="1"/>
  <c r="CA4" i="35"/>
  <c r="BZ8" i="35"/>
  <c r="AH15" i="35"/>
  <c r="AJ8" i="35"/>
  <c r="AK4" i="35"/>
  <c r="AI13" i="35"/>
  <c r="AI9" i="35"/>
  <c r="AI14" i="35" s="1"/>
  <c r="BY15" i="35" l="1"/>
  <c r="DH14" i="35"/>
  <c r="DH15" i="35" s="1"/>
  <c r="DJ8" i="35"/>
  <c r="DJ13" i="35" s="1"/>
  <c r="DK4" i="35"/>
  <c r="DI9" i="35"/>
  <c r="BZ13" i="35"/>
  <c r="BZ9" i="35"/>
  <c r="BZ14" i="35" s="1"/>
  <c r="CB4" i="35"/>
  <c r="CA8" i="35"/>
  <c r="AI15" i="35"/>
  <c r="AL4" i="35"/>
  <c r="AK8" i="35"/>
  <c r="AJ13" i="35"/>
  <c r="AJ9" i="35"/>
  <c r="AJ14" i="35" s="1"/>
  <c r="DI14" i="35" l="1"/>
  <c r="DI15" i="35" s="1"/>
  <c r="DK8" i="35"/>
  <c r="DK13" i="35" s="1"/>
  <c r="DL4" i="35"/>
  <c r="DJ9" i="35"/>
  <c r="BZ15" i="35"/>
  <c r="CA13" i="35"/>
  <c r="CA9" i="35"/>
  <c r="CA14" i="35" s="1"/>
  <c r="CC4" i="35"/>
  <c r="CC8" i="35" s="1"/>
  <c r="CB8" i="35"/>
  <c r="AJ15" i="35"/>
  <c r="AK13" i="35"/>
  <c r="AK9" i="35"/>
  <c r="AK14" i="35" s="1"/>
  <c r="AL8" i="35"/>
  <c r="AM4" i="35"/>
  <c r="CA15" i="35" l="1"/>
  <c r="DJ14" i="35"/>
  <c r="DJ15" i="35" s="1"/>
  <c r="DL8" i="35"/>
  <c r="DL13" i="35" s="1"/>
  <c r="DM4" i="35"/>
  <c r="DK9" i="35"/>
  <c r="CB13" i="35"/>
  <c r="CB9" i="35"/>
  <c r="CB14" i="35" s="1"/>
  <c r="CC13" i="35"/>
  <c r="CC9" i="35"/>
  <c r="CC14" i="35" s="1"/>
  <c r="AK15" i="35"/>
  <c r="AL13" i="35"/>
  <c r="AL9" i="35"/>
  <c r="AL14" i="35" s="1"/>
  <c r="AM8" i="35"/>
  <c r="AN4" i="35"/>
  <c r="CC15" i="35" l="1"/>
  <c r="DK14" i="35"/>
  <c r="DK15" i="35" s="1"/>
  <c r="DM8" i="35"/>
  <c r="DM13" i="35" s="1"/>
  <c r="DN4" i="35"/>
  <c r="DL9" i="35"/>
  <c r="CB15" i="35"/>
  <c r="AL15" i="35"/>
  <c r="AN8" i="35"/>
  <c r="AO4" i="35"/>
  <c r="AM13" i="35"/>
  <c r="AM9" i="35"/>
  <c r="AM14" i="35" s="1"/>
  <c r="DL14" i="35" l="1"/>
  <c r="DL15" i="35" s="1"/>
  <c r="DM9" i="35"/>
  <c r="DM14" i="35" s="1"/>
  <c r="DN8" i="35"/>
  <c r="DN13" i="35" s="1"/>
  <c r="DO4" i="35"/>
  <c r="DO8" i="35" s="1"/>
  <c r="DO13" i="35" s="1"/>
  <c r="AM15" i="35"/>
  <c r="AP4" i="35"/>
  <c r="AP8" i="35" s="1"/>
  <c r="AO8" i="35"/>
  <c r="AN13" i="35"/>
  <c r="AN9" i="35"/>
  <c r="AN14" i="35" s="1"/>
  <c r="DM15" i="35" l="1"/>
  <c r="DN9" i="35"/>
  <c r="DN14" i="35" s="1"/>
  <c r="DO9" i="35"/>
  <c r="DO14" i="35" s="1"/>
  <c r="AN15" i="35"/>
  <c r="AO13" i="35"/>
  <c r="AO9" i="35"/>
  <c r="AO14" i="35" s="1"/>
  <c r="AP13" i="35"/>
  <c r="AP9" i="35"/>
  <c r="AP14" i="35" s="1"/>
  <c r="DO15" i="35" l="1"/>
  <c r="DN15" i="35"/>
  <c r="AP15" i="35"/>
  <c r="AO15" i="35"/>
  <c r="AY41" i="35"/>
  <c r="D47" i="35" s="1"/>
  <c r="D48" i="35" s="1"/>
</calcChain>
</file>

<file path=xl/sharedStrings.xml><?xml version="1.0" encoding="utf-8"?>
<sst xmlns="http://schemas.openxmlformats.org/spreadsheetml/2006/main" count="300" uniqueCount="187">
  <si>
    <t>Eenheid</t>
  </si>
  <si>
    <t>Zonnepanelen en verbruik</t>
  </si>
  <si>
    <t>Vermogen per paneel</t>
  </si>
  <si>
    <t>wP</t>
  </si>
  <si>
    <t>Aantal panelen</t>
  </si>
  <si>
    <t>stuks</t>
  </si>
  <si>
    <t>Jaarlijkse degradatie per paneel</t>
  </si>
  <si>
    <t>%</t>
  </si>
  <si>
    <t>Verbruik op jaarbasis</t>
  </si>
  <si>
    <t>kWh</t>
  </si>
  <si>
    <t>Besparing huurder</t>
  </si>
  <si>
    <t>Jaarlijkse stijging tarieven</t>
  </si>
  <si>
    <t>per kWh</t>
  </si>
  <si>
    <t>Kosten huurder</t>
  </si>
  <si>
    <t>Maandelijkse vergoeding in servicekosten</t>
  </si>
  <si>
    <t>Maandelijke vergoeding in huur</t>
  </si>
  <si>
    <t>Jaarlijkse stijging huurprijs</t>
  </si>
  <si>
    <t>Vervangingskosten omvormer</t>
  </si>
  <si>
    <t>Aanschafkosten accu</t>
  </si>
  <si>
    <t>Vervangingskosten accu</t>
  </si>
  <si>
    <t>Opslagcapaciteit accu</t>
  </si>
  <si>
    <t>Jaarlijkse stijging kosten</t>
  </si>
  <si>
    <t>Discontofactor</t>
  </si>
  <si>
    <t>NCW</t>
  </si>
  <si>
    <t>Jaarverbruik</t>
  </si>
  <si>
    <t>Opwekking zonnepanelen</t>
  </si>
  <si>
    <t>Index energie</t>
  </si>
  <si>
    <t>Index huur</t>
  </si>
  <si>
    <t>Huur</t>
  </si>
  <si>
    <t>Servicekosten</t>
  </si>
  <si>
    <t>Jaarlijkse onderhoudskosten inclusief btw</t>
  </si>
  <si>
    <t>Tarief  teruglevering binnen eigen jaarafname (b)</t>
  </si>
  <si>
    <t>Tarief teruglevering buiten eigen jaarafname (c )</t>
  </si>
  <si>
    <t>Opbrengst door minder afname  (a)</t>
  </si>
  <si>
    <t>Opbrengst door teruglevering binnen eigen jaarafname (b)</t>
  </si>
  <si>
    <t>Opbrengst door teruglevering niet saldeerbare elektra (c )</t>
  </si>
  <si>
    <t>Aandeel eigen gebruik (a)</t>
  </si>
  <si>
    <t>Aandeel teruglevering tot eigen jaarafname (b)</t>
  </si>
  <si>
    <t>Aandeel teruglevering boven eigen jaarafname (c )</t>
  </si>
  <si>
    <t>Tarief door besparing op eigen verbruik (a)</t>
  </si>
  <si>
    <t>Investeringskosten cq boekwaarde zonnepanelen  jaar 1</t>
  </si>
  <si>
    <t>Jaarlijkse monitoring- en onderhoudskosten</t>
  </si>
  <si>
    <t>Index alle kosten corporatie</t>
  </si>
  <si>
    <t>Vervangingsjaar omvormer (jaar 1-30)</t>
  </si>
  <si>
    <t xml:space="preserve">Vervanginskosten zonnepanelen </t>
  </si>
  <si>
    <t>Plaatsingsjaar accu (jaar 1-30)</t>
  </si>
  <si>
    <t>Vervangingsjaar accu (jaar 1-30)</t>
  </si>
  <si>
    <t>Ingangsjaar (1-30)</t>
  </si>
  <si>
    <t>Vervangingsjaar zonnepanelen (jaar 1-30)</t>
  </si>
  <si>
    <t>Totaal kosten 30 jaar</t>
  </si>
  <si>
    <t xml:space="preserve">Totaal baten 30 jaar </t>
  </si>
  <si>
    <t>Kosten</t>
  </si>
  <si>
    <t>Baten</t>
  </si>
  <si>
    <t>Vervangingskosten inverter inclusief btw</t>
  </si>
  <si>
    <t>Vervangingskosten accu inclusief btw</t>
  </si>
  <si>
    <t>Aanschafkosten 6 zonnepanelen jaar 1 ex btw</t>
  </si>
  <si>
    <t>Varvangingskosten 6 zonnepanelen  ex btw</t>
  </si>
  <si>
    <t>Aanschafkosten 8 zonnepanelen jaar 1 ex btw</t>
  </si>
  <si>
    <t>Varvangingskosten 8 zonnepanelen  ex btw</t>
  </si>
  <si>
    <t>Aanschafkosten 4 zonnepanelen jaar 1 ex btw</t>
  </si>
  <si>
    <t>Varvangingskosten 4 zonnepanelen  ex btw</t>
  </si>
  <si>
    <t>Tot en met '23</t>
  </si>
  <si>
    <t>Jaren '24, '25 en '26</t>
  </si>
  <si>
    <t>Vanaf 2027</t>
  </si>
  <si>
    <t>Eigen gebruik</t>
  </si>
  <si>
    <t>Volledig voordeel</t>
  </si>
  <si>
    <t>Volledig voordeel min terugleverkosten</t>
  </si>
  <si>
    <t>Terugleververgoeding min terugleverkosten</t>
  </si>
  <si>
    <t>Teruglevering 'binnen' salderen</t>
  </si>
  <si>
    <t>Teruglevering 'buiten' salderen</t>
  </si>
  <si>
    <t>Tarief per kWh
incl. btw indicatief</t>
  </si>
  <si>
    <t>Rekenmodel zonnepanelen</t>
  </si>
  <si>
    <t>Scenario 2</t>
  </si>
  <si>
    <t>Scenario 1</t>
  </si>
  <si>
    <t>Scenario 3</t>
  </si>
  <si>
    <t>Kosten en baten huurder</t>
  </si>
  <si>
    <t>Kosten en baten corporatie</t>
  </si>
  <si>
    <t>NB alle bedragen inclusief btw tenzij anders vermeld, invullen prijspeil heden</t>
  </si>
  <si>
    <t>S1</t>
  </si>
  <si>
    <t>S2</t>
  </si>
  <si>
    <t>S3</t>
  </si>
  <si>
    <t>Omschrijving</t>
  </si>
  <si>
    <t xml:space="preserve">Scenario    </t>
  </si>
  <si>
    <t>Totaal baten 30 jaar</t>
  </si>
  <si>
    <t>Saldo 30 jaar</t>
  </si>
  <si>
    <t>Percentage eigen gebruik zonnestroom tijdsblok 1</t>
  </si>
  <si>
    <t>Percentage eigen gebruik zonnestroom tijdsblok 2</t>
  </si>
  <si>
    <t>Ingangsjaar 1</t>
  </si>
  <si>
    <t>Percentage eigen gebruik zonnestroom tijdsblok 3</t>
  </si>
  <si>
    <t xml:space="preserve"> </t>
  </si>
  <si>
    <t>1. Doel en gebruik</t>
  </si>
  <si>
    <t>2. Werking van het model</t>
  </si>
  <si>
    <t>3. Scenario’s in de huidige invoer</t>
  </si>
  <si>
    <t>Scenario</t>
  </si>
  <si>
    <t>Eigen gebruik zonnestroom</t>
  </si>
  <si>
    <t>Betekenis</t>
  </si>
  <si>
    <t>29% vanaf jaar 1</t>
  </si>
  <si>
    <t>29% vanaf jaar 1; 34% vanaf jaar 5</t>
  </si>
  <si>
    <t>29% vanaf jaar 1; 34% vanaf jaar 5; 69% vanaf jaar 20</t>
  </si>
  <si>
    <t>4. Belangrijkste aannames (huidige stand)</t>
  </si>
  <si>
    <t>Onderwerp</t>
  </si>
  <si>
    <t>Waarde</t>
  </si>
  <si>
    <t>Doorwerking</t>
  </si>
  <si>
    <t>Installatie</t>
  </si>
  <si>
    <t>6 × 430 Wp</t>
  </si>
  <si>
    <t>2.500 kWh</t>
  </si>
  <si>
    <t>Energietarief eigen gebruik</t>
  </si>
  <si>
    <t>€ 0,26/kWh</t>
  </si>
  <si>
    <t>Teruglevertarieven</t>
  </si>
  <si>
    <t>€ 0,00/kWh</t>
  </si>
  <si>
    <t>Huurdervergoeding</t>
  </si>
  <si>
    <t>€ 12 per maand servicekosten</t>
  </si>
  <si>
    <t>Kostenindex corporatie</t>
  </si>
  <si>
    <t>3,0% per jaar</t>
  </si>
  <si>
    <t>Discontovoet</t>
  </si>
  <si>
    <t>4,22%</t>
  </si>
  <si>
    <t>Vervangingen</t>
  </si>
  <si>
    <t>Omvormer jaar 5; panelen en accu jaar 20</t>
  </si>
  <si>
    <t>5. Uitkomsten bij de huidige invoer</t>
  </si>
  <si>
    <t>Maatstaf</t>
  </si>
  <si>
    <t>Interpretatie</t>
  </si>
  <si>
    <t>6. Disclaimers en modelbeperkingen</t>
  </si>
  <si>
    <t>•</t>
  </si>
  <si>
    <t>De uitkomsten zijn ramingen op basis van ingevoerde aannames. Werkelijke productie, tarieven, kosten, levensduur, storingen en gebruikspatronen kunnen substantieel afwijken.</t>
  </si>
  <si>
    <t>Het model verwerkt geen locatie-specifieke instraling, oriëntatie, hellingshoek, schaduw, vervuiling, netcongestie, uitval, curtailment of onzekerheidsmarges.</t>
  </si>
  <si>
    <t>Wet- en regelgeving, saldering, belastingen, btw-behandeling, huurrecht en servicekostenregels kunnen wijzigen. Laat juridische, fiscale en regulatorische toepasbaarheid afzonderlijk toetsen.</t>
  </si>
  <si>
    <t>De tariefpaden zijn deterministisch: energie +2,0%, kosten +3,0% en disconto 4,22%. Er is geen bandbreedte-, inflatie-, rente- of gevoeligheidsanalyse opgenomen.</t>
  </si>
  <si>
    <t>De modeluitkomst is geen offerte, energieprestatiegarantie, businesscase-goedkeuring, accountantsverklaring of financieel, juridisch, fiscaal of technisch advies.</t>
  </si>
  <si>
    <t>7. Aanbevolen controles vóór besluitvorming</t>
  </si>
  <si>
    <t>Bevestig de scenariodefinities en geef de kolommen ‘xxx’, ‘yyy’ en ‘zzz’ herkenbare namen.</t>
  </si>
  <si>
    <t>Onderbouw productie en eigen gebruik met woning-/complexdata of kwartierwaarden; modelleer batterijverliezen, vermogen, cycli en degradatie indien opslag relevant is.</t>
  </si>
  <si>
    <t>Actualiseer tarieven, terugleverkosten, servicekosten-/huurregels, investeringen en vervangingsprijzen naar de beslisdatum.</t>
  </si>
  <si>
    <t>Voer minimaal een laag-, basis- en hoogscenario uit voor energieprijs, eigen gebruik, productie, kostenindex en discontovoet.</t>
  </si>
  <si>
    <t>Leg eigenaarschap, bron, peildatum en goedkeuring van iedere invoer vast en laat de uiteindelijke businesscase onafhankelijk reviewen.</t>
  </si>
  <si>
    <t>Dit model vergelijkt over 30 jaar drie scenario’s voor zonnepanelen en een mogelijke toename van het eigen gebruik van zonnestroom. Het berekent (i) de jaarlijkse energiebaten en vergoedingen voor de huurder en (ii) de kosten, ontvangsten en netto contante waarde (NCW) voor de corporatie. Gebruik de uitkomsten als indicatieve scenarioanalyse en beslisondersteuning, niet als garantie of investeringsadvies. Invoer: Rekenblad B5:F48; jaarreeksen: Rekenblad K3:DO48.</t>
  </si>
  <si>
    <t>De jaaropwek wordt bepaald uit paneelvermogen × aantal panelen × vaste opbrengstfactor 84%. Bij de huidige invoer: 430 Wp × 6 × 84% = 2.167 kWh in jaar 1. Vervolgens is er jaarlijks sprake van vermindering van opbrengst door jaarlijkse degradatie. Invoer: Rekenblad C8:E10; opwek: Rekenblad M6:AP6, AZ6:CC6 en CL6:DO6.</t>
  </si>
  <si>
    <t>De opwek wordt verdeeld in (a) direct eigen gebruik, (b) teruglevering tot het eigen jaarverbruik en (c) teruglevering boven het eigen jaarverbruik. De percentages voor eigen gebruik kunnen vanaf ingestelde jaren met drie tijdsblokken wijzigen. Het eerste tijdsblok begint in jaar 1. Tijdsblokken: Rekenblad C12:E17; stromen: Rekenblad M7:AP9, AZ7:CC9 en CL7:DO9.</t>
  </si>
  <si>
    <t>De energiebaten volgen uit de drie energiestromen × bijbehorend tarief × energieprijsindex. De energieprijsindex stijgt momenteel met 2,0% per jaar. Tarieven: Rekenblad C19:E22; baten: Rekenblad M11:AP15, AZ11:CC15 en CL11:DO15.</t>
  </si>
  <si>
    <t>Voor de corporatie worden investering, onderhoud en vervangingen per jaar geïndexeerd en met 4,22% verdisconteerd. De NCW telt contante waarden; daarnaast toont het model nominale cumulatieve kasstromen. Invoer: Rekenblad C33:E45; NCW: Rekenblad L34:L41, AY34:AY41 en CK34:CK41; cumulatief: Rekenblad M45:AP48, AZ45:CC48 en CL45:DO48.</t>
  </si>
  <si>
    <t>Basisscenario; geen latere verhoging van het eigen-gebruikpercentage. Zie Rekenblad C12:C17 en Rekenblad K3:AP20.</t>
  </si>
  <si>
    <t>Beperkte verbetering van direct eigen gebruik door gedragsmaatregelen vanaf jaar 5. Zie Rekenblad D12:D17 en Rekenblad AX3:CC20.</t>
  </si>
  <si>
    <t>Sterke verbetering vanaf jaar 20; bedoeld als scenario met extra opslag/verschuiving van verbruik. Zie Rekenblad E12:E17 en Rekenblad CJ3:DO20.</t>
  </si>
  <si>
    <t>Vaste opbrengstfactor van 84%; jaar-1-opwek 2.167 kWh. Zie Rekenblad C8:E9 en de jaar-1-formules in Rekenblad M6, AZ6 en CL6.</t>
  </si>
  <si>
    <t>Blijft alle 30 jaren gelijk; geen gedrags- of bewonerswissel gemodelleerd. Zie Rekenblad C11:E11 en de jaarreeksen Rekenblad M4:AP4, AZ4:CC4 en CL4:DO4.</t>
  </si>
  <si>
    <t>Stijgt met 2,0% per jaar via de indexatie van energietarieven. Zie Rekenblad C19:E20 en de energie-index in Rekenblad M11:AP11, AZ11:CC11 en CL11:DO11.</t>
  </si>
  <si>
    <t>Teruglevering levert in de huidige berekening geen baten op. Zie Rekenblad C21:E22 en de berekende opbrengsten in Rekenblad M13:AP14, AZ13:CC14 en CL13:DO14.</t>
  </si>
  <si>
    <t>€ 144 per jaar; huidige servicekostenformule wordt niet geïndexeerd. Zie Rekenblad C24:E26 en Rekenblad M18:AP20, AZ18:CC20 en CL18:DO20.</t>
  </si>
  <si>
    <t>Toegepast op onderhoud, vervangingen en latere aanschafkosten. Zie Rekenblad C44:E44 en de kostenindex in Rekenblad M33:AP33, AZ33:CC33 en CL33:DO33.</t>
  </si>
  <si>
    <t>Gebruikt voor de NCW van corporatiekosten. Zie Rekenblad C45:E45 en Rekenblad L34:L40, AY34:AY40 en CK34:CK40.</t>
  </si>
  <si>
    <t>Alle drie scenario’s bevatten momenteel dezelfde investerings- en vervangingsmomenten. Zie Rekenblad C33:E43 en de kasstromen in Rekenblad M34:AP40, AZ34:CC40 en CL34:DO40.</t>
  </si>
  <si>
    <t>Energiebaten huurder – jaar 1 (Rekenblad M15, AZ15 en CL15)</t>
  </si>
  <si>
    <t>Energiebaten huurder – jaar 30 (Rekenblad AP15, CC15 en DO15)</t>
  </si>
  <si>
    <t>Jaarlijkse vergoeding – jaar 1 en 30 (Rekenblad M20:AP20, AZ20:CC20 en CL20:DO20)</t>
  </si>
  <si>
    <t>NCW kosten corporatie (30 jaar; Rekenblad C46:E46)</t>
  </si>
  <si>
    <t>NCW ontvangsten corporatie (30 jaar; Rekenblad C47:E47)</t>
  </si>
  <si>
    <t>NCW tekort: kosten minus ontvangsten (Rekenblad C48:E48)</t>
  </si>
  <si>
    <t>De scenario’s verhogen vooral de potentiële huurderbaten. De corporatie-uitkomsten blijven gelijk, omdat de jaarlijkse vergoeding, kosten en vervangingsmomenten in alle scenario’s gelijk zijn. Het NCW-tekort van € 3.618 is kosten minus ontvangsten (Rekenblad C48:E48); het nominale saldo van -€ 6.808 gebruikt de omgekeerde tekenrichting, ontvangsten minus kosten (Rekenblad AP48, CC48 en DO48), en is niet verdisconteerd.</t>
  </si>
  <si>
    <t>De teruglevertarieven staan op € 0,00/kWh (Rekenblad C21:E22). Daardoor wordt alle teruglevering zonder opbrengst gewaardeerd; negatieve terugleverkosten worden evenmin apart gemodelleerd.</t>
  </si>
  <si>
    <t>De jaaropwek gebruikt een vaste factor van 84% in de formules Rekenblad M6, AZ6 en CL6. Deze factor moet voor de concrete woning, installatie en brondata worden onderbouwd.</t>
  </si>
  <si>
    <t>De NCW-functie verdisconteert kasstromen vanaf jaar 1; zie Rekenblad L34:L40, AY34:AY40 en CK34:CK40. Controleer of de timing van investering/boekwaarde en overige kasstromen overeenkomt met de gewenste waarderingsdatum.</t>
  </si>
  <si>
    <t>Leeswijzer: invoer staat links in Rekenblad B5:F48; de jaarreeksen en grafieken staan in Rekenblad K3:DO48. ‘Kengetallen ruw’ bevat indicatieve bronwaarden. Deze toelichting beschrijft de huidige modelstand en wijzigt de rekenformules niet.</t>
  </si>
  <si>
    <t>Bevestig periodiek of de gekozen lineaire degradatiemethode van 0,4% per jaar aansluit bij de productspecificaties en praktijkdata.</t>
  </si>
  <si>
    <t>Belangrijk controlepunt: de ingevoerde accucapaciteit van 5 kWh in Rekenblad C43:E43 wordt niet door formules gebruikt. De hogere eigen-gebruikpercentages in Rekenblad C12:E17 zijn handmatige scenarioaannames en geen batterij-simulatie. Gebruik hiervoor bijvooebeeld dit rekenprogramma https://www.memodo.nl/m/tools/onafhankelijkheidscalculator/</t>
  </si>
  <si>
    <t>De huurder betaalt een jaarlijkse vergoeding via servicekosten en/of huur. Huur wordt geïndexeerd; de servicekostenvergoeding blijft in de huidige formules nominaal gelijk. Gebruik de richtlijnen van de Huurcommissie: https://www.huurcommissie.nl/documenten/2026/01/01/beleidsboek-servicekosten (hoofdstuk 5.3 en pagina's 33 en 34). Invoer: Rekenblad C24:E26; huurderkosten: Rekenblad M17:AP20, AZ17:CC20 en CL17:DO20.</t>
  </si>
  <si>
    <t>NCW cumulatief saldo jaar 30 (Rekenblad AP48, CC48 en DO48)</t>
  </si>
  <si>
    <t>0. Casus</t>
  </si>
  <si>
    <t>Release 1.06  |  23 oktober 2026</t>
  </si>
  <si>
    <t>Basis</t>
  </si>
  <si>
    <t>Gedrags-maatregelen</t>
  </si>
  <si>
    <t>Gedragsmaatregelen en accu na 20 jaar</t>
  </si>
  <si>
    <t>A
Huurprijs</t>
  </si>
  <si>
    <t>B1
Servicekosten: bedrag per paneel</t>
  </si>
  <si>
    <t>B2
Servicekosten: bedrag per kWh</t>
  </si>
  <si>
    <t>C
EPV (breder pakket)</t>
  </si>
  <si>
    <t>●</t>
  </si>
  <si>
    <t>Noodzaak aanpassing</t>
  </si>
  <si>
    <t>Naar servicekosten: €2,00 tot €2,50 per paneel per maand</t>
  </si>
  <si>
    <t>Aanpassingen/ verlaging vergoedingen per kWh</t>
  </si>
  <si>
    <t>Aanpassing EPV in lijn met wetgeving</t>
  </si>
  <si>
    <t>Begrip en aandacht voor verhoging door bewoners eigen verbruik en selectie energiecontract</t>
  </si>
  <si>
    <t>Actie 1 : Bewoner</t>
  </si>
  <si>
    <t>Actie 2:  Corporatie</t>
  </si>
  <si>
    <t>Onderzoek transformatie naar 'slimme warmtepomp'</t>
  </si>
  <si>
    <t>Actie 3a: 'Aanpassing binnen constructie'</t>
  </si>
  <si>
    <t xml:space="preserve">Actie 3b: 'Wijziging van constructie' </t>
  </si>
  <si>
    <t>Naar servicekosten: €2,00 tot €2,50 per paneel per maand ofwel naar huurprijs: €2,00 tot €2,50 per paneel per maand</t>
  </si>
  <si>
    <t>Het blad vertrekt met een casus met als belangrijkste uitgangspunten: 
-Jaarbruik 2.500 kWh
-Zes zonnepanelen van 430 wP
-Vergoeding in servicekosten € 2 per paneel per maand
-Eigen verbruik :
   Scenario 1: vanaf jaar 1 29%
   Scenario 2: vanaf jaar 6 34% door gedragsaanpassingen
   Scenario 3: vanaf jaar 20 69% door aanvullende toepassing van een accu van 5 kWh 
-Voordeel door eigen gebruik zonnestroom is € 0,26 per kWh, het saldo voor teruggeleverde zonnestroom is € 0,00 per kWh
-De zonnepanelen zijn 10 jaar geleden geplaatst (resdtwaarde € 1.000), vervanging omvormer over 5 jaar, vervanging zonnepanelen zelf over 20 jaar, warabij gelijktijdig een accu van 5 kWh geplaatst wordt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</si>
</sst>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 #,##0;&quot;€&quot;\ \-#,##0"/>
    <numFmt numFmtId="6" formatCode="&quot;€&quot;\ #,##0;[Red]&quot;€&quot;\ \-#,##0"/>
    <numFmt numFmtId="7" formatCode="&quot;€&quot;\ #,##0.00;&quot;€&quot;\ \-#,##0.00"/>
    <numFmt numFmtId="44" formatCode="_ &quot;€&quot;\ * #,##0.00_ ;_ &quot;€&quot;\ * \-#,##0.00_ ;_ &quot;€&quot;\ * &quot;-&quot;??_ ;_ @_ "/>
    <numFmt numFmtId="164" formatCode="&quot;€&quot;\ #,##0.00"/>
    <numFmt numFmtId="165" formatCode="&quot;€&quot;\ #,##0"/>
    <numFmt numFmtId="166" formatCode="#,##0.0"/>
    <numFmt numFmtId="167" formatCode="0.0"/>
    <numFmt numFmtId="168" formatCode="0_ ;\-0\ "/>
    <numFmt numFmtId="169" formatCode="0.0_ ;\-0.0\ "/>
    <numFmt numFmtId="170" formatCode="#,##0_ ;\-#,##0\ "/>
    <numFmt numFmtId="171" formatCode="\€\ #,##0"/>
    <numFmt numFmtId="172" formatCode="0.0%"/>
    <numFmt numFmtId="173" formatCode="\€\ #,##0;[Red]\-\€\ #,##0"/>
  </numFmts>
  <fonts count="28">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sz val="10"/>
      <color theme="1"/>
      <name val="Calibri"/>
      <family val="2"/>
      <scheme val="minor"/>
    </font>
    <font>
      <sz val="11"/>
      <name val="Carlito"/>
    </font>
    <font>
      <b/>
      <sz val="11"/>
      <name val="Calibri"/>
      <family val="2"/>
      <scheme val="minor"/>
    </font>
    <font>
      <sz val="9"/>
      <color theme="1"/>
      <name val="Segoe UI"/>
      <family val="2"/>
    </font>
    <font>
      <b/>
      <sz val="20"/>
      <color theme="8"/>
      <name val="Open Sans"/>
      <family val="2"/>
    </font>
    <font>
      <b/>
      <sz val="24"/>
      <color theme="9"/>
      <name val="Open Sans"/>
      <family val="2"/>
    </font>
    <font>
      <sz val="11"/>
      <color theme="9" tint="-0.499984740745262"/>
      <name val="Calibri"/>
      <family val="2"/>
      <scheme val="minor"/>
    </font>
    <font>
      <b/>
      <sz val="11"/>
      <color theme="9" tint="-0.499984740745262"/>
      <name val="Calibri"/>
      <family val="2"/>
      <scheme val="minor"/>
    </font>
    <font>
      <u/>
      <sz val="11"/>
      <color theme="9" tint="-0.499984740745262"/>
      <name val="Calibri"/>
      <family val="2"/>
      <scheme val="minor"/>
    </font>
    <font>
      <sz val="11"/>
      <color theme="9" tint="-0.249977111117893"/>
      <name val="Calibri"/>
      <family val="2"/>
      <scheme val="minor"/>
    </font>
    <font>
      <b/>
      <sz val="14"/>
      <color theme="1"/>
      <name val="Calibri"/>
      <family val="2"/>
      <scheme val="minor"/>
    </font>
    <font>
      <sz val="10"/>
      <color rgb="FF243342"/>
      <name val="Aptos"/>
    </font>
    <font>
      <b/>
      <sz val="11"/>
      <color rgb="FFFFFFFF"/>
      <name val="Calibri"/>
      <family val="2"/>
      <scheme val="minor"/>
    </font>
    <font>
      <b/>
      <sz val="10"/>
      <color rgb="FFFFFFFF"/>
      <name val="Aptos"/>
    </font>
    <font>
      <b/>
      <sz val="10"/>
      <color rgb="FF2A7F7F"/>
      <name val="Aptos"/>
    </font>
    <font>
      <i/>
      <sz val="11"/>
      <color rgb="FFFFFFFF"/>
      <name val="Calibri"/>
      <family val="2"/>
      <scheme val="minor"/>
    </font>
    <font>
      <b/>
      <sz val="24"/>
      <color rgb="FF5E9AD0"/>
      <name val="Open Sans"/>
      <family val="2"/>
    </font>
    <font>
      <b/>
      <sz val="10"/>
      <color rgb="FF5E9AD0"/>
      <name val="Open Sans"/>
      <family val="2"/>
    </font>
    <font>
      <sz val="28"/>
      <color rgb="FF00B050"/>
      <name val="Arial"/>
      <family val="2"/>
    </font>
    <font>
      <sz val="28"/>
      <color rgb="FFF4B183"/>
      <name val="Arial"/>
      <family val="2"/>
    </font>
    <font>
      <sz val="28"/>
      <color rgb="FFC00000"/>
      <name val="Arial"/>
      <family val="2"/>
    </font>
    <font>
      <sz val="11"/>
      <color rgb="FF000000"/>
      <name val="Calibri"/>
      <family val="2"/>
      <scheme val="minor"/>
    </font>
  </fonts>
  <fills count="17">
    <fill>
      <patternFill patternType="none"/>
    </fill>
    <fill>
      <patternFill patternType="gray125"/>
    </fill>
    <fill>
      <patternFill patternType="solid">
        <fgColor rgb="FFE7F0F8"/>
        <bgColor indexed="64"/>
      </patternFill>
    </fill>
    <fill>
      <patternFill patternType="solid">
        <fgColor rgb="FFFFDE31"/>
        <bgColor indexed="64"/>
      </patternFill>
    </fill>
    <fill>
      <patternFill patternType="solid">
        <fgColor rgb="FF3EC8AE"/>
        <bgColor indexed="64"/>
      </patternFill>
    </fill>
    <fill>
      <patternFill patternType="solid">
        <fgColor rgb="FFF3A224"/>
        <bgColor indexed="64"/>
      </patternFill>
    </fill>
    <fill>
      <patternFill patternType="solid">
        <fgColor theme="9"/>
        <bgColor indexed="64"/>
      </patternFill>
    </fill>
    <fill>
      <patternFill patternType="solid">
        <fgColor theme="0" tint="-4.9989318521683403E-2"/>
        <bgColor indexed="64"/>
      </patternFill>
    </fill>
    <fill>
      <patternFill patternType="solid">
        <fgColor rgb="FFE3E3E3"/>
        <bgColor indexed="64"/>
      </patternFill>
    </fill>
    <fill>
      <patternFill patternType="solid">
        <fgColor rgb="FFFFFFFF"/>
        <bgColor indexed="64"/>
      </patternFill>
    </fill>
    <fill>
      <patternFill patternType="solid">
        <fgColor rgb="FF17365D"/>
        <bgColor indexed="64"/>
      </patternFill>
    </fill>
    <fill>
      <patternFill patternType="solid">
        <fgColor rgb="FFEAF2F5"/>
        <bgColor indexed="64"/>
      </patternFill>
    </fill>
    <fill>
      <patternFill patternType="solid">
        <fgColor rgb="FF2A7F7F"/>
        <bgColor indexed="64"/>
      </patternFill>
    </fill>
    <fill>
      <patternFill patternType="solid">
        <fgColor rgb="FFF6F8FA"/>
        <bgColor indexed="64"/>
      </patternFill>
    </fill>
    <fill>
      <patternFill patternType="solid">
        <fgColor rgb="FFFFF4E5"/>
        <bgColor indexed="64"/>
      </patternFill>
    </fill>
    <fill>
      <patternFill patternType="solid">
        <fgColor theme="9" tint="0.79998168889431442"/>
        <bgColor indexed="64"/>
      </patternFill>
    </fill>
    <fill>
      <patternFill patternType="solid">
        <fgColor rgb="FFDCE6F1"/>
        <bgColor indexed="64"/>
      </patternFill>
    </fill>
  </fills>
  <borders count="19">
    <border>
      <left/>
      <right/>
      <top/>
      <bottom/>
      <diagonal/>
    </border>
    <border>
      <left style="thin">
        <color theme="0"/>
      </left>
      <right style="thin">
        <color theme="0"/>
      </right>
      <top style="thin">
        <color theme="0"/>
      </top>
      <bottom style="thin">
        <color theme="0"/>
      </bottom>
      <diagonal/>
    </border>
    <border>
      <left/>
      <right style="medium">
        <color theme="9" tint="-0.249977111117893"/>
      </right>
      <top/>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thin">
        <color indexed="64"/>
      </left>
      <right style="medium">
        <color theme="9" tint="-0.249977111117893"/>
      </right>
      <top/>
      <bottom/>
      <diagonal/>
    </border>
    <border>
      <left/>
      <right style="thin">
        <color theme="0"/>
      </right>
      <top/>
      <bottom/>
      <diagonal/>
    </border>
    <border>
      <left style="thin">
        <color rgb="FFC9D3DD"/>
      </left>
      <right style="thin">
        <color rgb="FFC9D3DD"/>
      </right>
      <top style="thin">
        <color rgb="FFC9D3DD"/>
      </top>
      <bottom style="thin">
        <color rgb="FFC9D3DD"/>
      </bottom>
      <diagonal/>
    </border>
    <border>
      <left/>
      <right/>
      <top style="thin">
        <color rgb="FFB8CEDC"/>
      </top>
      <bottom/>
      <diagonal/>
    </border>
    <border>
      <left/>
      <right/>
      <top/>
      <bottom style="thin">
        <color theme="4"/>
      </bottom>
      <diagonal/>
    </border>
    <border>
      <left/>
      <right/>
      <top style="thin">
        <color theme="4"/>
      </top>
      <bottom/>
      <diagonal/>
    </border>
    <border>
      <left style="thin">
        <color rgb="FFB8CEDC"/>
      </left>
      <right/>
      <top style="thin">
        <color theme="4"/>
      </top>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s>
  <cellStyleXfs count="6">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6" fillId="0" borderId="0">
      <alignment wrapText="1"/>
    </xf>
    <xf numFmtId="0" fontId="7" fillId="0" borderId="0"/>
    <xf numFmtId="9" fontId="1" fillId="0" borderId="0" applyFont="0" applyFill="0" applyBorder="0" applyAlignment="0" applyProtection="0"/>
  </cellStyleXfs>
  <cellXfs count="202">
    <xf numFmtId="0" fontId="0" fillId="0" borderId="0" xfId="0"/>
    <xf numFmtId="0" fontId="0" fillId="0" borderId="0" xfId="0" applyAlignment="1">
      <alignment horizontal="right"/>
    </xf>
    <xf numFmtId="0" fontId="0" fillId="0" borderId="0" xfId="1" applyNumberFormat="1" applyFont="1" applyFill="1" applyBorder="1" applyAlignment="1">
      <alignment horizontal="center"/>
    </xf>
    <xf numFmtId="0" fontId="0" fillId="0" borderId="0" xfId="0" applyAlignment="1">
      <alignment horizontal="right" vertical="center"/>
    </xf>
    <xf numFmtId="7" fontId="5" fillId="0" borderId="0" xfId="1" applyNumberFormat="1" applyFont="1" applyFill="1" applyBorder="1" applyAlignment="1">
      <alignment horizontal="center" vertical="center"/>
    </xf>
    <xf numFmtId="2" fontId="5" fillId="0" borderId="0" xfId="0" applyNumberFormat="1" applyFont="1" applyAlignment="1">
      <alignment horizontal="left"/>
    </xf>
    <xf numFmtId="0" fontId="5" fillId="0" borderId="0" xfId="0" applyFont="1" applyAlignment="1">
      <alignment horizontal="center"/>
    </xf>
    <xf numFmtId="0" fontId="4" fillId="0" borderId="0" xfId="2" applyFill="1"/>
    <xf numFmtId="1" fontId="8" fillId="0" borderId="0" xfId="0" applyNumberFormat="1" applyFont="1" applyAlignment="1">
      <alignment horizontal="left"/>
    </xf>
    <xf numFmtId="1" fontId="5" fillId="0" borderId="0" xfId="0" applyNumberFormat="1" applyFont="1" applyAlignment="1">
      <alignment horizontal="left"/>
    </xf>
    <xf numFmtId="0" fontId="9" fillId="0" borderId="0" xfId="0" applyFont="1" applyAlignment="1">
      <alignment vertical="center"/>
    </xf>
    <xf numFmtId="9" fontId="5" fillId="0" borderId="0" xfId="0" applyNumberFormat="1" applyFont="1" applyAlignment="1">
      <alignment horizontal="left"/>
    </xf>
    <xf numFmtId="7" fontId="5" fillId="0" borderId="0" xfId="1" applyNumberFormat="1" applyFont="1" applyFill="1" applyBorder="1" applyAlignment="1">
      <alignment horizontal="left" vertical="center"/>
    </xf>
    <xf numFmtId="2" fontId="5" fillId="0" borderId="0" xfId="0" applyNumberFormat="1" applyFont="1" applyAlignment="1">
      <alignment horizontal="center"/>
    </xf>
    <xf numFmtId="9" fontId="5" fillId="0" borderId="0" xfId="0" applyNumberFormat="1" applyFont="1" applyAlignment="1">
      <alignment horizontal="left" wrapText="1"/>
    </xf>
    <xf numFmtId="0" fontId="0" fillId="0" borderId="0" xfId="0" applyAlignment="1">
      <alignment horizontal="center" vertical="top"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vertical="center" wrapText="1"/>
    </xf>
    <xf numFmtId="0" fontId="0" fillId="0" borderId="0" xfId="0" applyAlignment="1">
      <alignment horizontal="left" vertical="top" wrapText="1"/>
    </xf>
    <xf numFmtId="0" fontId="3" fillId="0" borderId="0" xfId="0" applyFont="1"/>
    <xf numFmtId="0" fontId="0" fillId="2" borderId="0" xfId="0" applyFill="1"/>
    <xf numFmtId="0" fontId="12" fillId="2" borderId="0" xfId="0" applyFont="1" applyFill="1"/>
    <xf numFmtId="0" fontId="12" fillId="0" borderId="0" xfId="0" applyFont="1"/>
    <xf numFmtId="1" fontId="5" fillId="2" borderId="1" xfId="0" applyNumberFormat="1" applyFont="1" applyFill="1" applyBorder="1" applyAlignment="1">
      <alignment horizontal="center"/>
    </xf>
    <xf numFmtId="2" fontId="5" fillId="2" borderId="1" xfId="0" applyNumberFormat="1" applyFont="1" applyFill="1" applyBorder="1" applyAlignment="1">
      <alignment horizontal="center"/>
    </xf>
    <xf numFmtId="3" fontId="5" fillId="2" borderId="1" xfId="0" applyNumberFormat="1" applyFont="1" applyFill="1" applyBorder="1" applyAlignment="1">
      <alignment horizontal="center"/>
    </xf>
    <xf numFmtId="7" fontId="5" fillId="2" borderId="1" xfId="1" applyNumberFormat="1" applyFont="1" applyFill="1" applyBorder="1" applyAlignment="1">
      <alignment horizontal="center" vertical="center"/>
    </xf>
    <xf numFmtId="167" fontId="5" fillId="2" borderId="1" xfId="5" applyNumberFormat="1" applyFont="1" applyFill="1" applyBorder="1" applyAlignment="1">
      <alignment horizontal="center" vertical="center"/>
    </xf>
    <xf numFmtId="5" fontId="5" fillId="2" borderId="1" xfId="1" applyNumberFormat="1" applyFont="1" applyFill="1" applyBorder="1" applyAlignment="1">
      <alignment horizontal="center" vertical="center"/>
    </xf>
    <xf numFmtId="165" fontId="5" fillId="2" borderId="1" xfId="1" applyNumberFormat="1" applyFont="1" applyFill="1" applyBorder="1" applyAlignment="1">
      <alignment horizontal="center" vertical="center"/>
    </xf>
    <xf numFmtId="1" fontId="5" fillId="2" borderId="1" xfId="1" applyNumberFormat="1" applyFont="1" applyFill="1" applyBorder="1" applyAlignment="1">
      <alignment horizontal="center" vertical="center"/>
    </xf>
    <xf numFmtId="168" fontId="5" fillId="2" borderId="1" xfId="1" applyNumberFormat="1" applyFont="1" applyFill="1" applyBorder="1" applyAlignment="1">
      <alignment horizontal="center" vertical="center"/>
    </xf>
    <xf numFmtId="170" fontId="5" fillId="2" borderId="1" xfId="1" applyNumberFormat="1" applyFont="1" applyFill="1" applyBorder="1" applyAlignment="1">
      <alignment horizontal="center" vertical="center"/>
    </xf>
    <xf numFmtId="169" fontId="5" fillId="2" borderId="1" xfId="1" applyNumberFormat="1" applyFont="1" applyFill="1" applyBorder="1" applyAlignment="1">
      <alignment horizontal="center" vertical="center"/>
    </xf>
    <xf numFmtId="172" fontId="5" fillId="2" borderId="1" xfId="5" applyNumberFormat="1" applyFont="1" applyFill="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0" fillId="0" borderId="6" xfId="0" applyBorder="1" applyAlignment="1">
      <alignment horizontal="right" vertical="center"/>
    </xf>
    <xf numFmtId="1" fontId="8" fillId="0" borderId="0" xfId="0" applyNumberFormat="1" applyFont="1" applyAlignment="1">
      <alignment horizontal="center"/>
    </xf>
    <xf numFmtId="1" fontId="8" fillId="0" borderId="2" xfId="0" applyNumberFormat="1" applyFont="1" applyBorder="1" applyAlignment="1">
      <alignment horizontal="left"/>
    </xf>
    <xf numFmtId="0" fontId="2" fillId="0" borderId="6" xfId="0" applyFont="1" applyBorder="1" applyAlignment="1">
      <alignment horizontal="right" vertical="center"/>
    </xf>
    <xf numFmtId="1" fontId="5" fillId="0" borderId="0" xfId="0" applyNumberFormat="1" applyFont="1" applyAlignment="1">
      <alignment horizontal="center"/>
    </xf>
    <xf numFmtId="1" fontId="5" fillId="0" borderId="2" xfId="0" applyNumberFormat="1" applyFont="1" applyBorder="1" applyAlignment="1">
      <alignment horizontal="left" wrapText="1"/>
    </xf>
    <xf numFmtId="2" fontId="5" fillId="0" borderId="2" xfId="0" applyNumberFormat="1" applyFont="1" applyBorder="1" applyAlignment="1">
      <alignment horizontal="left" wrapText="1"/>
    </xf>
    <xf numFmtId="0" fontId="4" fillId="0" borderId="2" xfId="2" applyFill="1" applyBorder="1" applyAlignment="1">
      <alignment wrapText="1"/>
    </xf>
    <xf numFmtId="0" fontId="0" fillId="0" borderId="7" xfId="0" applyBorder="1" applyAlignment="1">
      <alignment horizontal="right" vertical="center"/>
    </xf>
    <xf numFmtId="2" fontId="5" fillId="0" borderId="8" xfId="0" applyNumberFormat="1" applyFont="1" applyBorder="1" applyAlignment="1">
      <alignment horizontal="center"/>
    </xf>
    <xf numFmtId="2" fontId="5" fillId="0" borderId="2" xfId="0" applyNumberFormat="1" applyFont="1" applyBorder="1" applyAlignment="1">
      <alignment horizontal="left"/>
    </xf>
    <xf numFmtId="2" fontId="5" fillId="0" borderId="2" xfId="0" applyNumberFormat="1" applyFont="1" applyBorder="1" applyAlignment="1">
      <alignment horizontal="left" vertical="center" wrapText="1"/>
    </xf>
    <xf numFmtId="0" fontId="9" fillId="0" borderId="2" xfId="0" applyFont="1" applyBorder="1" applyAlignment="1">
      <alignment vertical="center" wrapText="1"/>
    </xf>
    <xf numFmtId="9" fontId="5" fillId="0" borderId="2" xfId="0" applyNumberFormat="1" applyFont="1" applyBorder="1" applyAlignment="1">
      <alignment horizontal="left" wrapText="1"/>
    </xf>
    <xf numFmtId="9" fontId="5" fillId="0" borderId="9" xfId="0" applyNumberFormat="1" applyFont="1" applyBorder="1" applyAlignment="1">
      <alignment horizontal="left" wrapText="1"/>
    </xf>
    <xf numFmtId="9" fontId="5" fillId="0" borderId="4" xfId="0" applyNumberFormat="1" applyFont="1" applyBorder="1" applyAlignment="1">
      <alignment horizontal="center"/>
    </xf>
    <xf numFmtId="9" fontId="5" fillId="0" borderId="5" xfId="0" applyNumberFormat="1" applyFont="1" applyBorder="1" applyAlignment="1">
      <alignment horizontal="left" wrapText="1"/>
    </xf>
    <xf numFmtId="7" fontId="5" fillId="0" borderId="2" xfId="1" applyNumberFormat="1" applyFont="1" applyFill="1" applyBorder="1" applyAlignment="1">
      <alignment horizontal="left" vertical="center" wrapText="1"/>
    </xf>
    <xf numFmtId="0" fontId="0" fillId="0" borderId="8" xfId="1" applyNumberFormat="1" applyFont="1" applyFill="1" applyBorder="1" applyAlignment="1">
      <alignment horizontal="center"/>
    </xf>
    <xf numFmtId="0" fontId="0" fillId="0" borderId="9" xfId="1" applyNumberFormat="1" applyFont="1" applyFill="1" applyBorder="1" applyAlignment="1">
      <alignment horizontal="center"/>
    </xf>
    <xf numFmtId="0" fontId="0" fillId="0" borderId="10" xfId="0" applyBorder="1"/>
    <xf numFmtId="0" fontId="0" fillId="0" borderId="2" xfId="0" applyBorder="1"/>
    <xf numFmtId="9" fontId="5" fillId="0" borderId="0" xfId="0" applyNumberFormat="1" applyFont="1" applyAlignment="1">
      <alignment horizontal="center"/>
    </xf>
    <xf numFmtId="0" fontId="13" fillId="0" borderId="0" xfId="0" applyFont="1" applyAlignment="1">
      <alignment horizontal="center"/>
    </xf>
    <xf numFmtId="0" fontId="3" fillId="6" borderId="0" xfId="0" applyFont="1" applyFill="1" applyAlignment="1">
      <alignment horizontal="center"/>
    </xf>
    <xf numFmtId="0" fontId="0" fillId="0" borderId="6" xfId="0" applyBorder="1"/>
    <xf numFmtId="0" fontId="0" fillId="0" borderId="3" xfId="0" applyBorder="1"/>
    <xf numFmtId="0" fontId="12" fillId="0" borderId="0" xfId="0" applyFont="1" applyAlignment="1">
      <alignment horizontal="right"/>
    </xf>
    <xf numFmtId="3" fontId="12" fillId="7" borderId="0" xfId="0" applyNumberFormat="1" applyFont="1" applyFill="1" applyAlignment="1">
      <alignment horizontal="center"/>
    </xf>
    <xf numFmtId="165" fontId="12" fillId="7" borderId="0" xfId="0" applyNumberFormat="1" applyFont="1" applyFill="1" applyAlignment="1">
      <alignment horizontal="center"/>
    </xf>
    <xf numFmtId="0" fontId="12" fillId="0" borderId="0" xfId="0" applyFont="1" applyAlignment="1">
      <alignment horizontal="right" vertical="center"/>
    </xf>
    <xf numFmtId="166" fontId="12" fillId="7" borderId="0" xfId="0" applyNumberFormat="1" applyFont="1" applyFill="1" applyAlignment="1">
      <alignment horizontal="center"/>
    </xf>
    <xf numFmtId="7" fontId="12" fillId="7" borderId="0" xfId="0" applyNumberFormat="1" applyFont="1" applyFill="1"/>
    <xf numFmtId="164" fontId="12" fillId="7" borderId="0" xfId="0" applyNumberFormat="1" applyFont="1" applyFill="1" applyAlignment="1">
      <alignment horizontal="center"/>
    </xf>
    <xf numFmtId="165" fontId="13" fillId="7" borderId="0" xfId="0" applyNumberFormat="1" applyFont="1" applyFill="1" applyAlignment="1">
      <alignment horizontal="center"/>
    </xf>
    <xf numFmtId="6" fontId="13" fillId="0" borderId="0" xfId="0" applyNumberFormat="1" applyFont="1" applyAlignment="1">
      <alignment horizontal="center"/>
    </xf>
    <xf numFmtId="0" fontId="13" fillId="0" borderId="0" xfId="0" applyFont="1" applyAlignment="1">
      <alignment horizontal="center" vertical="center"/>
    </xf>
    <xf numFmtId="2" fontId="12" fillId="2" borderId="0" xfId="0" applyNumberFormat="1" applyFont="1" applyFill="1" applyAlignment="1">
      <alignment horizontal="center"/>
    </xf>
    <xf numFmtId="4" fontId="12" fillId="2" borderId="0" xfId="0" applyNumberFormat="1" applyFont="1" applyFill="1" applyAlignment="1">
      <alignment horizontal="center"/>
    </xf>
    <xf numFmtId="171" fontId="12" fillId="0" borderId="0" xfId="0" applyNumberFormat="1" applyFont="1" applyAlignment="1">
      <alignment horizontal="center" vertical="center"/>
    </xf>
    <xf numFmtId="7" fontId="12" fillId="2" borderId="0" xfId="0" applyNumberFormat="1" applyFont="1" applyFill="1" applyAlignment="1">
      <alignment horizontal="center"/>
    </xf>
    <xf numFmtId="0" fontId="14" fillId="0" borderId="0" xfId="2" applyFont="1" applyFill="1" applyBorder="1"/>
    <xf numFmtId="2" fontId="12" fillId="7" borderId="0" xfId="0" applyNumberFormat="1" applyFont="1" applyFill="1" applyAlignment="1">
      <alignment horizontal="center"/>
    </xf>
    <xf numFmtId="4" fontId="12" fillId="7" borderId="0" xfId="0" applyNumberFormat="1" applyFont="1" applyFill="1" applyAlignment="1">
      <alignment horizontal="center"/>
    </xf>
    <xf numFmtId="5" fontId="12" fillId="7" borderId="0" xfId="0" applyNumberFormat="1" applyFont="1" applyFill="1" applyAlignment="1">
      <alignment horizontal="center"/>
    </xf>
    <xf numFmtId="171" fontId="12" fillId="7" borderId="0" xfId="0" applyNumberFormat="1" applyFont="1" applyFill="1" applyAlignment="1">
      <alignment horizontal="center"/>
    </xf>
    <xf numFmtId="0" fontId="13" fillId="0" borderId="0" xfId="0" applyFont="1" applyAlignment="1">
      <alignment horizontal="right"/>
    </xf>
    <xf numFmtId="171" fontId="13" fillId="0" borderId="0" xfId="0" applyNumberFormat="1" applyFont="1" applyAlignment="1">
      <alignment horizontal="center"/>
    </xf>
    <xf numFmtId="165" fontId="12" fillId="2" borderId="0" xfId="0" applyNumberFormat="1" applyFont="1" applyFill="1" applyAlignment="1">
      <alignment horizontal="center"/>
    </xf>
    <xf numFmtId="0" fontId="12" fillId="0" borderId="0" xfId="0" applyFont="1" applyAlignment="1">
      <alignment horizontal="center"/>
    </xf>
    <xf numFmtId="165" fontId="12" fillId="0" borderId="0" xfId="0" applyNumberFormat="1" applyFont="1" applyAlignment="1">
      <alignment horizontal="center"/>
    </xf>
    <xf numFmtId="7" fontId="13" fillId="2" borderId="0" xfId="0" applyNumberFormat="1" applyFont="1" applyFill="1" applyAlignment="1">
      <alignment horizontal="center"/>
    </xf>
    <xf numFmtId="0" fontId="5" fillId="0" borderId="0" xfId="0" applyFont="1" applyAlignment="1">
      <alignment horizontal="right" indent="9"/>
    </xf>
    <xf numFmtId="0" fontId="15" fillId="0" borderId="0" xfId="0" applyFont="1" applyAlignment="1">
      <alignment horizontal="right"/>
    </xf>
    <xf numFmtId="3" fontId="12" fillId="0" borderId="0" xfId="0" applyNumberFormat="1" applyFont="1"/>
    <xf numFmtId="0" fontId="13" fillId="0" borderId="0" xfId="0" applyFont="1"/>
    <xf numFmtId="165" fontId="15" fillId="7" borderId="0" xfId="0" applyNumberFormat="1" applyFont="1" applyFill="1" applyAlignment="1">
      <alignment horizontal="center"/>
    </xf>
    <xf numFmtId="164" fontId="12" fillId="7" borderId="0" xfId="0" applyNumberFormat="1" applyFont="1" applyFill="1" applyAlignment="1">
      <alignment horizontal="right"/>
    </xf>
    <xf numFmtId="165" fontId="13" fillId="7" borderId="0" xfId="0" applyNumberFormat="1" applyFont="1" applyFill="1" applyAlignment="1">
      <alignment horizontal="right"/>
    </xf>
    <xf numFmtId="7" fontId="12" fillId="2" borderId="0" xfId="0" applyNumberFormat="1" applyFont="1" applyFill="1" applyAlignment="1">
      <alignment horizontal="right"/>
    </xf>
    <xf numFmtId="7" fontId="13" fillId="2" borderId="0" xfId="0" applyNumberFormat="1" applyFont="1" applyFill="1" applyAlignment="1">
      <alignment horizontal="right"/>
    </xf>
    <xf numFmtId="0" fontId="15" fillId="0" borderId="0" xfId="0" applyFont="1"/>
    <xf numFmtId="171" fontId="15" fillId="0" borderId="0" xfId="0" applyNumberFormat="1" applyFont="1"/>
    <xf numFmtId="0" fontId="2" fillId="0" borderId="6" xfId="0" applyFont="1" applyBorder="1" applyAlignment="1">
      <alignment horizontal="right" vertical="top"/>
    </xf>
    <xf numFmtId="0" fontId="16" fillId="0" borderId="6" xfId="0" applyFont="1" applyBorder="1" applyAlignment="1">
      <alignment horizontal="left" vertical="center"/>
    </xf>
    <xf numFmtId="0" fontId="16" fillId="0" borderId="6" xfId="0" applyFont="1" applyBorder="1"/>
    <xf numFmtId="0" fontId="0" fillId="0" borderId="0" xfId="0" applyAlignment="1">
      <alignment vertical="center"/>
    </xf>
    <xf numFmtId="1" fontId="8" fillId="0" borderId="2" xfId="0" applyNumberFormat="1" applyFont="1" applyBorder="1" applyAlignment="1">
      <alignment horizontal="left" vertical="center"/>
    </xf>
    <xf numFmtId="1" fontId="8" fillId="0" borderId="0" xfId="0" applyNumberFormat="1" applyFont="1" applyAlignment="1">
      <alignment horizontal="left" vertical="center"/>
    </xf>
    <xf numFmtId="0" fontId="12" fillId="0" borderId="0" xfId="0" applyFont="1" applyAlignment="1">
      <alignment vertical="center"/>
    </xf>
    <xf numFmtId="3" fontId="12" fillId="7" borderId="0" xfId="0" applyNumberFormat="1" applyFont="1" applyFill="1" applyAlignment="1">
      <alignment horizontal="center" vertical="center"/>
    </xf>
    <xf numFmtId="0" fontId="3" fillId="0" borderId="0" xfId="0" applyFont="1" applyAlignment="1">
      <alignment vertical="center"/>
    </xf>
    <xf numFmtId="0" fontId="2" fillId="5" borderId="0" xfId="0" applyFont="1" applyFill="1" applyAlignment="1">
      <alignment horizontal="center"/>
    </xf>
    <xf numFmtId="0" fontId="2" fillId="4" borderId="0" xfId="0" applyFont="1" applyFill="1" applyAlignment="1">
      <alignment horizontal="center"/>
    </xf>
    <xf numFmtId="0" fontId="2" fillId="3" borderId="0" xfId="0" applyFont="1" applyFill="1" applyAlignment="1">
      <alignment horizontal="center"/>
    </xf>
    <xf numFmtId="0" fontId="0" fillId="8" borderId="11" xfId="0" applyFill="1" applyBorder="1" applyAlignment="1">
      <alignment horizontal="right" vertical="center"/>
    </xf>
    <xf numFmtId="0" fontId="0" fillId="8" borderId="0" xfId="0" applyFill="1" applyAlignment="1">
      <alignment horizontal="right" vertical="center"/>
    </xf>
    <xf numFmtId="0" fontId="0" fillId="8" borderId="6" xfId="0" applyFill="1" applyBorder="1" applyAlignment="1">
      <alignment horizontal="right" vertical="center"/>
    </xf>
    <xf numFmtId="0" fontId="11" fillId="0" borderId="0" xfId="0" applyFont="1" applyAlignment="1">
      <alignment vertical="center"/>
    </xf>
    <xf numFmtId="0" fontId="10" fillId="0" borderId="0" xfId="0" applyFont="1"/>
    <xf numFmtId="0" fontId="0" fillId="0" borderId="2" xfId="0" applyBorder="1" applyAlignment="1">
      <alignment vertical="center"/>
    </xf>
    <xf numFmtId="0" fontId="0" fillId="0" borderId="0" xfId="0" applyAlignment="1">
      <alignment horizontal="center" vertical="center"/>
    </xf>
    <xf numFmtId="0" fontId="0" fillId="0" borderId="0" xfId="0" applyAlignment="1">
      <alignment horizontal="center" vertical="top"/>
    </xf>
    <xf numFmtId="1" fontId="5" fillId="0" borderId="0" xfId="0" applyNumberFormat="1" applyFont="1" applyAlignment="1">
      <alignment horizontal="left" wrapText="1"/>
    </xf>
    <xf numFmtId="2" fontId="5" fillId="0" borderId="0" xfId="0" applyNumberFormat="1" applyFont="1" applyAlignment="1">
      <alignment horizontal="left" wrapText="1"/>
    </xf>
    <xf numFmtId="0" fontId="4" fillId="0" borderId="0" xfId="2" applyFill="1" applyBorder="1" applyAlignment="1">
      <alignment wrapText="1"/>
    </xf>
    <xf numFmtId="2" fontId="5" fillId="0" borderId="0" xfId="0" applyNumberFormat="1" applyFont="1" applyAlignment="1">
      <alignment horizontal="left" vertical="center" wrapText="1"/>
    </xf>
    <xf numFmtId="0" fontId="9" fillId="0" borderId="0" xfId="0" applyFont="1" applyAlignment="1">
      <alignment vertical="center" wrapText="1"/>
    </xf>
    <xf numFmtId="7" fontId="5" fillId="0" borderId="0" xfId="1" applyNumberFormat="1" applyFont="1" applyFill="1" applyBorder="1" applyAlignment="1">
      <alignment horizontal="left" vertical="center" wrapText="1"/>
    </xf>
    <xf numFmtId="1" fontId="8" fillId="0" borderId="11" xfId="0" applyNumberFormat="1" applyFont="1" applyBorder="1" applyAlignment="1">
      <alignment horizontal="right" vertical="top"/>
    </xf>
    <xf numFmtId="1" fontId="8" fillId="0" borderId="0" xfId="0" applyNumberFormat="1" applyFont="1" applyAlignment="1">
      <alignment horizontal="center" vertical="top"/>
    </xf>
    <xf numFmtId="9" fontId="2" fillId="0" borderId="7" xfId="0" applyNumberFormat="1" applyFont="1" applyBorder="1" applyAlignment="1">
      <alignment horizontal="right"/>
    </xf>
    <xf numFmtId="165" fontId="8" fillId="0" borderId="0" xfId="0" applyNumberFormat="1" applyFont="1" applyAlignment="1">
      <alignment horizontal="center"/>
    </xf>
    <xf numFmtId="165" fontId="2" fillId="0" borderId="8" xfId="1" applyNumberFormat="1" applyFont="1" applyFill="1" applyBorder="1" applyAlignment="1">
      <alignment horizontal="center"/>
    </xf>
    <xf numFmtId="165" fontId="12" fillId="0" borderId="0" xfId="0" applyNumberFormat="1" applyFont="1" applyAlignment="1">
      <alignment horizontal="center" vertical="center"/>
    </xf>
    <xf numFmtId="0" fontId="17" fillId="9" borderId="0" xfId="0" applyFont="1" applyFill="1" applyAlignment="1">
      <alignment vertical="center"/>
    </xf>
    <xf numFmtId="0" fontId="19" fillId="12" borderId="0" xfId="0" applyFont="1" applyFill="1" applyAlignment="1">
      <alignment horizontal="center" vertical="center"/>
    </xf>
    <xf numFmtId="0" fontId="20" fillId="9" borderId="0" xfId="0" applyFont="1" applyFill="1" applyAlignment="1">
      <alignment horizontal="center" vertical="center"/>
    </xf>
    <xf numFmtId="0" fontId="19" fillId="12" borderId="12" xfId="0" applyFont="1" applyFill="1" applyBorder="1" applyAlignment="1">
      <alignment horizontal="center" vertical="center"/>
    </xf>
    <xf numFmtId="0" fontId="17" fillId="9" borderId="0" xfId="0" applyFont="1" applyFill="1" applyAlignment="1">
      <alignment horizontal="center" vertical="center"/>
    </xf>
    <xf numFmtId="0" fontId="17" fillId="13" borderId="12" xfId="0" applyFont="1" applyFill="1" applyBorder="1" applyAlignment="1">
      <alignment horizontal="center" vertical="center"/>
    </xf>
    <xf numFmtId="0" fontId="17" fillId="9" borderId="12" xfId="0" applyFont="1" applyFill="1" applyBorder="1" applyAlignment="1">
      <alignment horizontal="center" vertical="center"/>
    </xf>
    <xf numFmtId="0" fontId="17" fillId="14" borderId="12" xfId="0" applyFont="1" applyFill="1" applyBorder="1" applyAlignment="1">
      <alignment horizontal="center" vertical="center"/>
    </xf>
    <xf numFmtId="173" fontId="17" fillId="13" borderId="12" xfId="0" applyNumberFormat="1" applyFont="1" applyFill="1" applyBorder="1" applyAlignment="1">
      <alignment horizontal="center" vertical="center"/>
    </xf>
    <xf numFmtId="171" fontId="17" fillId="9" borderId="12" xfId="0" applyNumberFormat="1" applyFont="1" applyFill="1" applyBorder="1" applyAlignment="1">
      <alignment horizontal="center" vertical="center"/>
    </xf>
    <xf numFmtId="0" fontId="5" fillId="0" borderId="0" xfId="0" applyFont="1" applyAlignment="1">
      <alignment horizontal="left" vertical="center" wrapText="1"/>
    </xf>
    <xf numFmtId="1" fontId="8" fillId="15" borderId="1" xfId="0" applyNumberFormat="1" applyFont="1" applyFill="1" applyBorder="1" applyAlignment="1">
      <alignment horizontal="center" vertical="top" wrapText="1"/>
    </xf>
    <xf numFmtId="0" fontId="0" fillId="15" borderId="0" xfId="0" applyFill="1"/>
    <xf numFmtId="0" fontId="11" fillId="15" borderId="0" xfId="0" applyFont="1" applyFill="1" applyAlignment="1">
      <alignment vertical="center"/>
    </xf>
    <xf numFmtId="0" fontId="22" fillId="2" borderId="0" xfId="0" applyFont="1" applyFill="1" applyAlignment="1">
      <alignment horizontal="left" vertical="center" indent="1"/>
    </xf>
    <xf numFmtId="0" fontId="22" fillId="15" borderId="0" xfId="0" applyFont="1" applyFill="1" applyAlignment="1">
      <alignment horizontal="left" vertical="center" indent="1"/>
    </xf>
    <xf numFmtId="0" fontId="10" fillId="15" borderId="0" xfId="0" applyFont="1" applyFill="1"/>
    <xf numFmtId="0" fontId="12" fillId="15" borderId="0" xfId="0" applyFont="1" applyFill="1"/>
    <xf numFmtId="0" fontId="5" fillId="0" borderId="0" xfId="0" applyFont="1" applyAlignment="1">
      <alignment horizontal="center" vertical="center" wrapText="1"/>
    </xf>
    <xf numFmtId="0" fontId="5" fillId="15" borderId="0" xfId="0" applyFont="1" applyFill="1" applyAlignment="1">
      <alignment horizontal="left" vertical="center" wrapText="1"/>
    </xf>
    <xf numFmtId="0" fontId="5" fillId="15" borderId="0" xfId="0" applyFont="1" applyFill="1" applyAlignment="1">
      <alignment horizontal="center" vertical="center" wrapText="1"/>
    </xf>
    <xf numFmtId="0" fontId="5" fillId="15" borderId="0" xfId="0" applyFont="1" applyFill="1"/>
    <xf numFmtId="0" fontId="18" fillId="10" borderId="15" xfId="0" applyFont="1" applyFill="1" applyBorder="1" applyAlignment="1">
      <alignment vertical="center" wrapText="1"/>
    </xf>
    <xf numFmtId="0" fontId="18" fillId="10" borderId="15" xfId="0" applyFont="1" applyFill="1" applyBorder="1" applyAlignment="1">
      <alignment horizontal="center" vertical="top" wrapText="1"/>
    </xf>
    <xf numFmtId="0" fontId="18" fillId="10" borderId="16" xfId="0" applyFont="1" applyFill="1" applyBorder="1" applyAlignment="1">
      <alignment horizontal="center" vertical="top" wrapText="1"/>
    </xf>
    <xf numFmtId="0" fontId="8" fillId="16" borderId="15" xfId="0" applyFont="1" applyFill="1" applyBorder="1" applyAlignment="1">
      <alignment horizontal="left" vertical="center" wrapText="1"/>
    </xf>
    <xf numFmtId="0" fontId="24" fillId="15" borderId="13" xfId="0" applyFont="1" applyFill="1" applyBorder="1" applyAlignment="1">
      <alignment horizontal="center" vertical="center"/>
    </xf>
    <xf numFmtId="0" fontId="25" fillId="16" borderId="13" xfId="0" applyFont="1" applyFill="1" applyBorder="1" applyAlignment="1">
      <alignment horizontal="center" vertical="center"/>
    </xf>
    <xf numFmtId="0" fontId="26" fillId="16" borderId="13" xfId="0" applyFont="1" applyFill="1" applyBorder="1" applyAlignment="1">
      <alignment horizontal="center" vertical="center"/>
    </xf>
    <xf numFmtId="0" fontId="5" fillId="15" borderId="14" xfId="0" applyFont="1" applyFill="1" applyBorder="1" applyAlignment="1">
      <alignment horizontal="left" vertical="center" wrapText="1"/>
    </xf>
    <xf numFmtId="0" fontId="5" fillId="15" borderId="14" xfId="0" applyFont="1" applyFill="1" applyBorder="1" applyAlignment="1">
      <alignment horizontal="center" vertical="center" wrapText="1"/>
    </xf>
    <xf numFmtId="0" fontId="23" fillId="15" borderId="0" xfId="0" applyFont="1" applyFill="1" applyAlignment="1">
      <alignment horizontal="justify" vertical="center"/>
    </xf>
    <xf numFmtId="0" fontId="0" fillId="15" borderId="0" xfId="0" applyFill="1"/>
    <xf numFmtId="0" fontId="12" fillId="0" borderId="17" xfId="0" applyFont="1" applyBorder="1" applyAlignment="1">
      <alignment horizontal="left" vertical="center"/>
    </xf>
    <xf numFmtId="0" fontId="0" fillId="0" borderId="18" xfId="0" applyBorder="1" applyAlignment="1">
      <alignment horizontal="left"/>
    </xf>
    <xf numFmtId="0" fontId="18" fillId="12" borderId="12" xfId="0" applyFont="1" applyFill="1" applyBorder="1" applyAlignment="1">
      <alignment horizontal="left" vertical="center"/>
    </xf>
    <xf numFmtId="0" fontId="18" fillId="12" borderId="12" xfId="0" applyFont="1" applyFill="1" applyBorder="1" applyAlignment="1">
      <alignment horizontal="center" vertical="center"/>
    </xf>
    <xf numFmtId="0" fontId="18" fillId="10" borderId="0" xfId="0" applyFont="1" applyFill="1" applyAlignment="1">
      <alignment vertical="center"/>
    </xf>
    <xf numFmtId="0" fontId="0" fillId="11" borderId="0" xfId="0" applyFill="1" applyAlignment="1">
      <alignment wrapText="1"/>
    </xf>
    <xf numFmtId="0" fontId="0" fillId="0" borderId="0" xfId="0" applyAlignment="1">
      <alignment horizontal="left" wrapText="1"/>
    </xf>
    <xf numFmtId="0" fontId="0" fillId="0" borderId="0" xfId="0" applyAlignment="1">
      <alignment horizontal="left" vertical="center" wrapText="1"/>
    </xf>
    <xf numFmtId="0" fontId="2" fillId="13" borderId="12" xfId="0" applyFont="1" applyFill="1" applyBorder="1" applyAlignment="1">
      <alignment vertical="center"/>
    </xf>
    <xf numFmtId="0" fontId="0" fillId="13" borderId="12" xfId="0" applyFill="1" applyBorder="1" applyAlignment="1">
      <alignment horizontal="center" vertical="center"/>
    </xf>
    <xf numFmtId="0" fontId="0" fillId="13" borderId="12" xfId="0" applyFill="1" applyBorder="1" applyAlignment="1">
      <alignment horizontal="center" vertical="center" wrapText="1"/>
    </xf>
    <xf numFmtId="0" fontId="2" fillId="9" borderId="12" xfId="0" applyFont="1" applyFill="1" applyBorder="1" applyAlignment="1">
      <alignment vertical="center"/>
    </xf>
    <xf numFmtId="0" fontId="0" fillId="9" borderId="12" xfId="0" applyFill="1" applyBorder="1" applyAlignment="1">
      <alignment horizontal="center" vertical="center"/>
    </xf>
    <xf numFmtId="0" fontId="0" fillId="9" borderId="12" xfId="0" applyFill="1" applyBorder="1" applyAlignment="1">
      <alignment horizontal="center" vertical="center" wrapText="1"/>
    </xf>
    <xf numFmtId="0" fontId="18" fillId="10" borderId="0" xfId="0" applyFont="1" applyFill="1" applyAlignment="1">
      <alignment horizontal="left" vertical="top"/>
    </xf>
    <xf numFmtId="0" fontId="18" fillId="12" borderId="12" xfId="0" applyFont="1" applyFill="1" applyBorder="1"/>
    <xf numFmtId="0" fontId="18" fillId="12" borderId="12" xfId="0" applyFont="1" applyFill="1" applyBorder="1" applyAlignment="1">
      <alignment horizontal="center"/>
    </xf>
    <xf numFmtId="0" fontId="2" fillId="13" borderId="12" xfId="0" applyFont="1" applyFill="1" applyBorder="1" applyAlignment="1">
      <alignment horizontal="left" vertical="center"/>
    </xf>
    <xf numFmtId="0" fontId="2" fillId="9" borderId="12" xfId="0" applyFont="1" applyFill="1" applyBorder="1" applyAlignment="1">
      <alignment horizontal="left" vertical="center"/>
    </xf>
    <xf numFmtId="0" fontId="2" fillId="13" borderId="12" xfId="0" applyFont="1" applyFill="1" applyBorder="1" applyAlignment="1">
      <alignment wrapText="1"/>
    </xf>
    <xf numFmtId="0" fontId="2" fillId="9" borderId="12" xfId="0" applyFont="1" applyFill="1" applyBorder="1" applyAlignment="1">
      <alignment wrapText="1"/>
    </xf>
    <xf numFmtId="171" fontId="0" fillId="9" borderId="12" xfId="0" applyNumberFormat="1" applyFill="1" applyBorder="1" applyAlignment="1">
      <alignment horizontal="center" vertical="center"/>
    </xf>
    <xf numFmtId="0" fontId="0" fillId="0" borderId="0" xfId="0" applyAlignment="1">
      <alignment wrapText="1"/>
    </xf>
    <xf numFmtId="0" fontId="2" fillId="14" borderId="12" xfId="0" applyFont="1" applyFill="1" applyBorder="1" applyAlignment="1">
      <alignment wrapText="1"/>
    </xf>
    <xf numFmtId="0" fontId="0" fillId="14" borderId="12" xfId="0" applyFill="1" applyBorder="1" applyAlignment="1">
      <alignment horizontal="center" vertical="center"/>
    </xf>
    <xf numFmtId="173" fontId="0" fillId="13" borderId="12" xfId="0" applyNumberFormat="1" applyFill="1" applyBorder="1" applyAlignment="1">
      <alignment horizontal="center" vertical="center"/>
    </xf>
    <xf numFmtId="0" fontId="2" fillId="11" borderId="0" xfId="0" applyFont="1" applyFill="1" applyAlignment="1">
      <alignment vertical="center"/>
    </xf>
    <xf numFmtId="0" fontId="18" fillId="10" borderId="0" xfId="0" applyFont="1" applyFill="1"/>
    <xf numFmtId="0" fontId="0" fillId="0" borderId="0" xfId="0" applyAlignment="1">
      <alignment vertical="center" wrapText="1"/>
    </xf>
    <xf numFmtId="0" fontId="21" fillId="10" borderId="0" xfId="0" applyFont="1" applyFill="1" applyAlignment="1">
      <alignment horizontal="left" vertical="top" wrapText="1"/>
    </xf>
    <xf numFmtId="0" fontId="5" fillId="0" borderId="0" xfId="0" applyFont="1" applyAlignment="1">
      <alignment horizontal="left" vertical="center" wrapText="1"/>
    </xf>
    <xf numFmtId="0" fontId="23" fillId="15" borderId="0" xfId="0" applyFont="1" applyFill="1" applyAlignment="1">
      <alignment horizontal="right" vertical="center" indent="1"/>
    </xf>
    <xf numFmtId="0" fontId="27" fillId="9" borderId="0" xfId="0" applyFont="1" applyFill="1" applyAlignment="1">
      <alignment horizontal="left" vertical="center" wrapText="1"/>
    </xf>
    <xf numFmtId="0" fontId="0" fillId="9" borderId="0" xfId="0" applyFill="1" applyAlignment="1">
      <alignment horizontal="left" vertical="center" wrapText="1"/>
    </xf>
  </cellXfs>
  <cellStyles count="6">
    <cellStyle name="Hyperlink" xfId="2" builtinId="8"/>
    <cellStyle name="Normal" xfId="4" xr:uid="{3549C4D2-F518-474F-9BA4-8550A082130E}"/>
    <cellStyle name="Procent" xfId="5" builtinId="5"/>
    <cellStyle name="Standaard" xfId="0" builtinId="0"/>
    <cellStyle name="Standaard 2" xfId="3" xr:uid="{9E6EB03B-5751-4CE8-9B8A-23E0B28DC328}"/>
    <cellStyle name="Valuta" xfId="1" builtinId="4"/>
  </cellStyles>
  <dxfs count="3">
    <dxf>
      <font>
        <b val="0"/>
        <i val="0"/>
        <strike val="0"/>
        <condense val="0"/>
        <extend val="0"/>
        <outline val="0"/>
        <shadow val="0"/>
        <u val="none"/>
        <vertAlign val="baseline"/>
        <sz val="11"/>
        <color theme="9" tint="-0.499984740745262"/>
        <name val="Calibri"/>
        <family val="2"/>
        <scheme val="minor"/>
      </font>
      <numFmt numFmtId="165" formatCode="&quot;€&quot;\ #,##0"/>
      <alignment horizontal="center" vertical="center" textRotation="0" wrapText="0" indent="0" justifyLastLine="0" shrinkToFit="0" readingOrder="0"/>
    </dxf>
    <dxf>
      <font>
        <b val="0"/>
        <i val="0"/>
        <strike val="0"/>
        <condense val="0"/>
        <extend val="0"/>
        <outline val="0"/>
        <shadow val="0"/>
        <u val="none"/>
        <vertAlign val="baseline"/>
        <sz val="11"/>
        <color theme="9" tint="-0.499984740745262"/>
        <name val="Calibri"/>
        <family val="2"/>
        <scheme val="minor"/>
      </font>
      <alignment horizontal="right" vertical="center" textRotation="0" wrapText="0" indent="0" justifyLastLine="0" shrinkToFit="0" readingOrder="0"/>
    </dxf>
    <dxf>
      <alignment horizontal="center" vertical="top" textRotation="0" wrapText="0" indent="0" justifyLastLine="0" shrinkToFit="0" readingOrder="0"/>
    </dxf>
  </dxfs>
  <tableStyles count="0" defaultTableStyle="TableStyleMedium2" defaultPivotStyle="PivotStyleLight16"/>
  <colors>
    <mruColors>
      <color rgb="FFFFDE31"/>
      <color rgb="FFF3A224"/>
      <color rgb="FF3EC8AE"/>
      <color rgb="FFE3E3E3"/>
      <color rgb="FFCBDDF4"/>
      <color rgb="FFA0CCED"/>
      <color rgb="FF5E9AD0"/>
      <color rgb="FF0378B8"/>
      <color rgb="FFFF4138"/>
      <color rgb="FFA6D4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S1 Baten huurders</c:v>
          </c:tx>
          <c:spPr>
            <a:ln w="28575" cap="rnd">
              <a:solidFill>
                <a:srgbClr val="F3A224"/>
              </a:solidFill>
              <a:round/>
            </a:ln>
            <a:effectLst/>
          </c:spPr>
          <c:marker>
            <c:symbol val="none"/>
          </c:marker>
          <c:cat>
            <c:numRef>
              <c:f>Rekenblad!$M$3:$AP$3</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Rekenblad!$M$15:$AP$15</c:f>
              <c:numCache>
                <c:formatCode>"€"\ #,##0</c:formatCode>
                <c:ptCount val="30"/>
                <c:pt idx="0">
                  <c:v>163.40688</c:v>
                </c:pt>
                <c:pt idx="1">
                  <c:v>166.00831752959999</c:v>
                </c:pt>
                <c:pt idx="2">
                  <c:v>168.64844980838399</c:v>
                </c:pt>
                <c:pt idx="3">
                  <c:v>171.3277840513075</c:v>
                </c:pt>
                <c:pt idx="4">
                  <c:v>174.04683228402462</c:v>
                </c:pt>
                <c:pt idx="5">
                  <c:v>176.80611133242985</c:v>
                </c:pt>
                <c:pt idx="6">
                  <c:v>179.60614280985777</c:v>
                </c:pt>
                <c:pt idx="7">
                  <c:v>182.4474531018497</c:v>
                </c:pt>
                <c:pt idx="8">
                  <c:v>185.33057334839751</c:v>
                </c:pt>
                <c:pt idx="9">
                  <c:v>188.25603942356639</c:v>
                </c:pt>
                <c:pt idx="10">
                  <c:v>191.22439191240272</c:v>
                </c:pt>
                <c:pt idx="11">
                  <c:v>194.23617608502303</c:v>
                </c:pt>
                <c:pt idx="12">
                  <c:v>197.29194186778329</c:v>
                </c:pt>
                <c:pt idx="13">
                  <c:v>200.3922438114198</c:v>
                </c:pt>
                <c:pt idx="14">
                  <c:v>203.53764105605481</c:v>
                </c:pt>
                <c:pt idx="15">
                  <c:v>206.72869729295056</c:v>
                </c:pt>
                <c:pt idx="16">
                  <c:v>209.96598072289973</c:v>
                </c:pt>
                <c:pt idx="17">
                  <c:v>213.25006401112975</c:v>
                </c:pt>
                <c:pt idx="18">
                  <c:v>216.58152423859974</c:v>
                </c:pt>
                <c:pt idx="19">
                  <c:v>219.96094284956413</c:v>
                </c:pt>
                <c:pt idx="20">
                  <c:v>223.38890559527161</c:v>
                </c:pt>
                <c:pt idx="21">
                  <c:v>226.86600247366749</c:v>
                </c:pt>
                <c:pt idx="22">
                  <c:v>230.39282766496135</c:v>
                </c:pt>
                <c:pt idx="23">
                  <c:v>233.96997946291722</c:v>
                </c:pt>
                <c:pt idx="24">
                  <c:v>237.59806020172542</c:v>
                </c:pt>
                <c:pt idx="25">
                  <c:v>241.27767617830085</c:v>
                </c:pt>
                <c:pt idx="26">
                  <c:v>245.00943756985856</c:v>
                </c:pt>
                <c:pt idx="27">
                  <c:v>248.79395834660733</c:v>
                </c:pt>
                <c:pt idx="28">
                  <c:v>252.63185617939797</c:v>
                </c:pt>
                <c:pt idx="29">
                  <c:v>256.52375234216169</c:v>
                </c:pt>
              </c:numCache>
            </c:numRef>
          </c:val>
          <c:smooth val="0"/>
          <c:extLst>
            <c:ext xmlns:c16="http://schemas.microsoft.com/office/drawing/2014/chart" uri="{C3380CC4-5D6E-409C-BE32-E72D297353CC}">
              <c16:uniqueId val="{00000000-14AC-4F7C-B378-3ED741C25F1E}"/>
            </c:ext>
          </c:extLst>
        </c:ser>
        <c:ser>
          <c:idx val="2"/>
          <c:order val="1"/>
          <c:tx>
            <c:v>S2 Baten huurders</c:v>
          </c:tx>
          <c:spPr>
            <a:ln w="28575" cap="rnd">
              <a:solidFill>
                <a:srgbClr val="3EC8AE"/>
              </a:solidFill>
              <a:prstDash val="solid"/>
              <a:round/>
            </a:ln>
            <a:effectLst/>
          </c:spPr>
          <c:marker>
            <c:symbol val="none"/>
          </c:marker>
          <c:val>
            <c:numRef>
              <c:f>Rekenblad!$AZ$15:$CC$15</c:f>
              <c:numCache>
                <c:formatCode>"€"\ #,##0</c:formatCode>
                <c:ptCount val="30"/>
                <c:pt idx="0">
                  <c:v>163.40688</c:v>
                </c:pt>
                <c:pt idx="1">
                  <c:v>166.00831752959999</c:v>
                </c:pt>
                <c:pt idx="2">
                  <c:v>168.64844980838399</c:v>
                </c:pt>
                <c:pt idx="3">
                  <c:v>171.3277840513075</c:v>
                </c:pt>
                <c:pt idx="4">
                  <c:v>204.05490681575299</c:v>
                </c:pt>
                <c:pt idx="5">
                  <c:v>207.28992363112468</c:v>
                </c:pt>
                <c:pt idx="6">
                  <c:v>210.57271915638495</c:v>
                </c:pt>
                <c:pt idx="7">
                  <c:v>213.90391053320317</c:v>
                </c:pt>
                <c:pt idx="8">
                  <c:v>217.28412047743154</c:v>
                </c:pt>
                <c:pt idx="9">
                  <c:v>220.71397725521584</c:v>
                </c:pt>
                <c:pt idx="10">
                  <c:v>224.19411465592046</c:v>
                </c:pt>
                <c:pt idx="11">
                  <c:v>227.72517196175119</c:v>
                </c:pt>
                <c:pt idx="12">
                  <c:v>231.30779391395282</c:v>
                </c:pt>
                <c:pt idx="13">
                  <c:v>234.94263067545774</c:v>
                </c:pt>
                <c:pt idx="14">
                  <c:v>238.63033778985738</c:v>
                </c:pt>
                <c:pt idx="15">
                  <c:v>242.37157613656274</c:v>
                </c:pt>
                <c:pt idx="16">
                  <c:v>246.16701188202038</c:v>
                </c:pt>
                <c:pt idx="17">
                  <c:v>250.0173164268418</c:v>
                </c:pt>
                <c:pt idx="18">
                  <c:v>253.92316634870321</c:v>
                </c:pt>
                <c:pt idx="19">
                  <c:v>257.88524334086827</c:v>
                </c:pt>
                <c:pt idx="20">
                  <c:v>261.90423414618056</c:v>
                </c:pt>
                <c:pt idx="21">
                  <c:v>265.98083048636886</c:v>
                </c:pt>
                <c:pt idx="22">
                  <c:v>270.11572898650638</c:v>
                </c:pt>
                <c:pt idx="23">
                  <c:v>274.30963109445469</c:v>
                </c:pt>
                <c:pt idx="24">
                  <c:v>278.56324299512642</c:v>
                </c:pt>
                <c:pt idx="25">
                  <c:v>282.87727551938718</c:v>
                </c:pt>
                <c:pt idx="26">
                  <c:v>287.25244404742045</c:v>
                </c:pt>
                <c:pt idx="27">
                  <c:v>291.6894684063671</c:v>
                </c:pt>
                <c:pt idx="28">
                  <c:v>296.18907276205283</c:v>
                </c:pt>
                <c:pt idx="29">
                  <c:v>300.75198550460334</c:v>
                </c:pt>
              </c:numCache>
            </c:numRef>
          </c:val>
          <c:smooth val="0"/>
          <c:extLst>
            <c:ext xmlns:c16="http://schemas.microsoft.com/office/drawing/2014/chart" uri="{C3380CC4-5D6E-409C-BE32-E72D297353CC}">
              <c16:uniqueId val="{00000001-3ADC-40B5-AA2B-64D32019580A}"/>
            </c:ext>
          </c:extLst>
        </c:ser>
        <c:ser>
          <c:idx val="5"/>
          <c:order val="2"/>
          <c:tx>
            <c:v>S3 Baten huurders</c:v>
          </c:tx>
          <c:spPr>
            <a:ln w="28575" cap="rnd">
              <a:solidFill>
                <a:srgbClr val="FFDE31"/>
              </a:solidFill>
              <a:prstDash val="solid"/>
              <a:round/>
            </a:ln>
            <a:effectLst/>
          </c:spPr>
          <c:marker>
            <c:symbol val="none"/>
          </c:marker>
          <c:val>
            <c:numRef>
              <c:f>Rekenblad!$CL$15:$DO$15</c:f>
              <c:numCache>
                <c:formatCode>"€"\ #,##0</c:formatCode>
                <c:ptCount val="30"/>
                <c:pt idx="0">
                  <c:v>163.40688</c:v>
                </c:pt>
                <c:pt idx="1">
                  <c:v>166.00831752959999</c:v>
                </c:pt>
                <c:pt idx="2">
                  <c:v>168.64844980838399</c:v>
                </c:pt>
                <c:pt idx="3">
                  <c:v>171.3277840513075</c:v>
                </c:pt>
                <c:pt idx="4">
                  <c:v>204.05490681575299</c:v>
                </c:pt>
                <c:pt idx="5">
                  <c:v>207.28992363112468</c:v>
                </c:pt>
                <c:pt idx="6">
                  <c:v>210.57271915638495</c:v>
                </c:pt>
                <c:pt idx="7">
                  <c:v>213.90391053320317</c:v>
                </c:pt>
                <c:pt idx="8">
                  <c:v>217.28412047743154</c:v>
                </c:pt>
                <c:pt idx="9">
                  <c:v>220.71397725521584</c:v>
                </c:pt>
                <c:pt idx="10">
                  <c:v>224.19411465592046</c:v>
                </c:pt>
                <c:pt idx="11">
                  <c:v>227.72517196175119</c:v>
                </c:pt>
                <c:pt idx="12">
                  <c:v>231.30779391395282</c:v>
                </c:pt>
                <c:pt idx="13">
                  <c:v>234.94263067545774</c:v>
                </c:pt>
                <c:pt idx="14">
                  <c:v>238.63033778985738</c:v>
                </c:pt>
                <c:pt idx="15">
                  <c:v>242.37157613656274</c:v>
                </c:pt>
                <c:pt idx="16">
                  <c:v>246.16701188202038</c:v>
                </c:pt>
                <c:pt idx="17">
                  <c:v>250.0173164268418</c:v>
                </c:pt>
                <c:pt idx="18">
                  <c:v>253.92316634870321</c:v>
                </c:pt>
                <c:pt idx="19">
                  <c:v>523.35534677999749</c:v>
                </c:pt>
                <c:pt idx="20">
                  <c:v>531.51153400254293</c:v>
                </c:pt>
                <c:pt idx="21">
                  <c:v>539.78462657527791</c:v>
                </c:pt>
                <c:pt idx="22">
                  <c:v>548.17603823732168</c:v>
                </c:pt>
                <c:pt idx="23">
                  <c:v>556.68719251521679</c:v>
                </c:pt>
                <c:pt idx="24">
                  <c:v>565.31952254893304</c:v>
                </c:pt>
                <c:pt idx="25">
                  <c:v>574.07447090699168</c:v>
                </c:pt>
                <c:pt idx="26">
                  <c:v>582.95348939035318</c:v>
                </c:pt>
                <c:pt idx="27">
                  <c:v>591.95803882468635</c:v>
                </c:pt>
                <c:pt idx="28">
                  <c:v>601.08958884063668</c:v>
                </c:pt>
                <c:pt idx="29">
                  <c:v>610.34961764169498</c:v>
                </c:pt>
              </c:numCache>
            </c:numRef>
          </c:val>
          <c:smooth val="0"/>
          <c:extLst>
            <c:ext xmlns:c16="http://schemas.microsoft.com/office/drawing/2014/chart" uri="{C3380CC4-5D6E-409C-BE32-E72D297353CC}">
              <c16:uniqueId val="{00000005-3ADC-40B5-AA2B-64D32019580A}"/>
            </c:ext>
          </c:extLst>
        </c:ser>
        <c:ser>
          <c:idx val="1"/>
          <c:order val="3"/>
          <c:tx>
            <c:v>S1 Kosten huurders</c:v>
          </c:tx>
          <c:spPr>
            <a:ln w="28575" cap="rnd">
              <a:solidFill>
                <a:srgbClr val="F3A224"/>
              </a:solidFill>
              <a:prstDash val="dash"/>
              <a:round/>
            </a:ln>
            <a:effectLst/>
          </c:spPr>
          <c:marker>
            <c:symbol val="none"/>
          </c:marker>
          <c:val>
            <c:numRef>
              <c:f>Rekenblad!$M$20:$AP$20</c:f>
              <c:numCache>
                <c:formatCode>"€"#,##0.00_);\("€"#,##0.00\)</c:formatCode>
                <c:ptCount val="30"/>
                <c:pt idx="0">
                  <c:v>144</c:v>
                </c:pt>
                <c:pt idx="1">
                  <c:v>144</c:v>
                </c:pt>
                <c:pt idx="2">
                  <c:v>144</c:v>
                </c:pt>
                <c:pt idx="3">
                  <c:v>144</c:v>
                </c:pt>
                <c:pt idx="4">
                  <c:v>144</c:v>
                </c:pt>
                <c:pt idx="5">
                  <c:v>144</c:v>
                </c:pt>
                <c:pt idx="6">
                  <c:v>144</c:v>
                </c:pt>
                <c:pt idx="7">
                  <c:v>144</c:v>
                </c:pt>
                <c:pt idx="8">
                  <c:v>144</c:v>
                </c:pt>
                <c:pt idx="9">
                  <c:v>144</c:v>
                </c:pt>
                <c:pt idx="10">
                  <c:v>144</c:v>
                </c:pt>
                <c:pt idx="11">
                  <c:v>144</c:v>
                </c:pt>
                <c:pt idx="12">
                  <c:v>144</c:v>
                </c:pt>
                <c:pt idx="13">
                  <c:v>144</c:v>
                </c:pt>
                <c:pt idx="14">
                  <c:v>144</c:v>
                </c:pt>
                <c:pt idx="15">
                  <c:v>144</c:v>
                </c:pt>
                <c:pt idx="16">
                  <c:v>144</c:v>
                </c:pt>
                <c:pt idx="17">
                  <c:v>144</c:v>
                </c:pt>
                <c:pt idx="18">
                  <c:v>144</c:v>
                </c:pt>
                <c:pt idx="19">
                  <c:v>144</c:v>
                </c:pt>
                <c:pt idx="20">
                  <c:v>144</c:v>
                </c:pt>
                <c:pt idx="21">
                  <c:v>144</c:v>
                </c:pt>
                <c:pt idx="22">
                  <c:v>144</c:v>
                </c:pt>
                <c:pt idx="23">
                  <c:v>144</c:v>
                </c:pt>
                <c:pt idx="24">
                  <c:v>144</c:v>
                </c:pt>
                <c:pt idx="25">
                  <c:v>144</c:v>
                </c:pt>
                <c:pt idx="26">
                  <c:v>144</c:v>
                </c:pt>
                <c:pt idx="27">
                  <c:v>144</c:v>
                </c:pt>
                <c:pt idx="28">
                  <c:v>144</c:v>
                </c:pt>
                <c:pt idx="29">
                  <c:v>144</c:v>
                </c:pt>
              </c:numCache>
            </c:numRef>
          </c:val>
          <c:smooth val="0"/>
          <c:extLst>
            <c:ext xmlns:c16="http://schemas.microsoft.com/office/drawing/2014/chart" uri="{C3380CC4-5D6E-409C-BE32-E72D297353CC}">
              <c16:uniqueId val="{00000001-14AC-4F7C-B378-3ED741C25F1E}"/>
            </c:ext>
          </c:extLst>
        </c:ser>
        <c:ser>
          <c:idx val="3"/>
          <c:order val="4"/>
          <c:tx>
            <c:v>S2 Kosten huurders</c:v>
          </c:tx>
          <c:spPr>
            <a:ln w="28575" cap="rnd">
              <a:solidFill>
                <a:srgbClr val="3EC8AE"/>
              </a:solidFill>
              <a:prstDash val="dash"/>
              <a:round/>
            </a:ln>
            <a:effectLst/>
          </c:spPr>
          <c:marker>
            <c:symbol val="none"/>
          </c:marker>
          <c:val>
            <c:numRef>
              <c:f>Rekenblad!$AZ$20:$CC$20</c:f>
              <c:numCache>
                <c:formatCode>"€"#,##0.00_);\("€"#,##0.00\)</c:formatCode>
                <c:ptCount val="30"/>
                <c:pt idx="0">
                  <c:v>144</c:v>
                </c:pt>
                <c:pt idx="1">
                  <c:v>144</c:v>
                </c:pt>
                <c:pt idx="2">
                  <c:v>144</c:v>
                </c:pt>
                <c:pt idx="3">
                  <c:v>144</c:v>
                </c:pt>
                <c:pt idx="4">
                  <c:v>144</c:v>
                </c:pt>
                <c:pt idx="5">
                  <c:v>144</c:v>
                </c:pt>
                <c:pt idx="6">
                  <c:v>144</c:v>
                </c:pt>
                <c:pt idx="7">
                  <c:v>144</c:v>
                </c:pt>
                <c:pt idx="8">
                  <c:v>144</c:v>
                </c:pt>
                <c:pt idx="9">
                  <c:v>144</c:v>
                </c:pt>
                <c:pt idx="10">
                  <c:v>144</c:v>
                </c:pt>
                <c:pt idx="11">
                  <c:v>144</c:v>
                </c:pt>
                <c:pt idx="12">
                  <c:v>144</c:v>
                </c:pt>
                <c:pt idx="13">
                  <c:v>144</c:v>
                </c:pt>
                <c:pt idx="14">
                  <c:v>144</c:v>
                </c:pt>
                <c:pt idx="15">
                  <c:v>144</c:v>
                </c:pt>
                <c:pt idx="16">
                  <c:v>144</c:v>
                </c:pt>
                <c:pt idx="17">
                  <c:v>144</c:v>
                </c:pt>
                <c:pt idx="18">
                  <c:v>144</c:v>
                </c:pt>
                <c:pt idx="19">
                  <c:v>144</c:v>
                </c:pt>
                <c:pt idx="20">
                  <c:v>144</c:v>
                </c:pt>
                <c:pt idx="21">
                  <c:v>144</c:v>
                </c:pt>
                <c:pt idx="22">
                  <c:v>144</c:v>
                </c:pt>
                <c:pt idx="23">
                  <c:v>144</c:v>
                </c:pt>
                <c:pt idx="24">
                  <c:v>144</c:v>
                </c:pt>
                <c:pt idx="25">
                  <c:v>144</c:v>
                </c:pt>
                <c:pt idx="26">
                  <c:v>144</c:v>
                </c:pt>
                <c:pt idx="27">
                  <c:v>144</c:v>
                </c:pt>
                <c:pt idx="28">
                  <c:v>144</c:v>
                </c:pt>
                <c:pt idx="29">
                  <c:v>144</c:v>
                </c:pt>
              </c:numCache>
            </c:numRef>
          </c:val>
          <c:smooth val="0"/>
          <c:extLst>
            <c:ext xmlns:c16="http://schemas.microsoft.com/office/drawing/2014/chart" uri="{C3380CC4-5D6E-409C-BE32-E72D297353CC}">
              <c16:uniqueId val="{00000002-3ADC-40B5-AA2B-64D32019580A}"/>
            </c:ext>
          </c:extLst>
        </c:ser>
        <c:ser>
          <c:idx val="4"/>
          <c:order val="5"/>
          <c:tx>
            <c:v>S3 Kosten huurders</c:v>
          </c:tx>
          <c:spPr>
            <a:ln w="28575" cap="rnd">
              <a:solidFill>
                <a:srgbClr val="FFDE31"/>
              </a:solidFill>
              <a:prstDash val="dash"/>
              <a:round/>
            </a:ln>
            <a:effectLst/>
          </c:spPr>
          <c:marker>
            <c:symbol val="none"/>
          </c:marker>
          <c:val>
            <c:numRef>
              <c:f>Rekenblad!$CL$20:$DO$20</c:f>
              <c:numCache>
                <c:formatCode>"€"#,##0.00_);\("€"#,##0.00\)</c:formatCode>
                <c:ptCount val="30"/>
                <c:pt idx="0">
                  <c:v>144</c:v>
                </c:pt>
                <c:pt idx="1">
                  <c:v>144</c:v>
                </c:pt>
                <c:pt idx="2">
                  <c:v>144</c:v>
                </c:pt>
                <c:pt idx="3">
                  <c:v>144</c:v>
                </c:pt>
                <c:pt idx="4">
                  <c:v>144</c:v>
                </c:pt>
                <c:pt idx="5">
                  <c:v>144</c:v>
                </c:pt>
                <c:pt idx="6">
                  <c:v>144</c:v>
                </c:pt>
                <c:pt idx="7">
                  <c:v>144</c:v>
                </c:pt>
                <c:pt idx="8">
                  <c:v>144</c:v>
                </c:pt>
                <c:pt idx="9">
                  <c:v>144</c:v>
                </c:pt>
                <c:pt idx="10">
                  <c:v>144</c:v>
                </c:pt>
                <c:pt idx="11">
                  <c:v>144</c:v>
                </c:pt>
                <c:pt idx="12">
                  <c:v>144</c:v>
                </c:pt>
                <c:pt idx="13">
                  <c:v>144</c:v>
                </c:pt>
                <c:pt idx="14">
                  <c:v>144</c:v>
                </c:pt>
                <c:pt idx="15">
                  <c:v>144</c:v>
                </c:pt>
                <c:pt idx="16">
                  <c:v>144</c:v>
                </c:pt>
                <c:pt idx="17">
                  <c:v>144</c:v>
                </c:pt>
                <c:pt idx="18">
                  <c:v>144</c:v>
                </c:pt>
                <c:pt idx="19">
                  <c:v>144</c:v>
                </c:pt>
                <c:pt idx="20">
                  <c:v>144</c:v>
                </c:pt>
                <c:pt idx="21">
                  <c:v>144</c:v>
                </c:pt>
                <c:pt idx="22">
                  <c:v>144</c:v>
                </c:pt>
                <c:pt idx="23">
                  <c:v>144</c:v>
                </c:pt>
                <c:pt idx="24">
                  <c:v>144</c:v>
                </c:pt>
                <c:pt idx="25">
                  <c:v>144</c:v>
                </c:pt>
                <c:pt idx="26">
                  <c:v>144</c:v>
                </c:pt>
                <c:pt idx="27">
                  <c:v>144</c:v>
                </c:pt>
                <c:pt idx="28">
                  <c:v>144</c:v>
                </c:pt>
                <c:pt idx="29">
                  <c:v>144</c:v>
                </c:pt>
              </c:numCache>
            </c:numRef>
          </c:val>
          <c:smooth val="0"/>
          <c:extLst>
            <c:ext xmlns:c16="http://schemas.microsoft.com/office/drawing/2014/chart" uri="{C3380CC4-5D6E-409C-BE32-E72D297353CC}">
              <c16:uniqueId val="{00000004-3ADC-40B5-AA2B-64D32019580A}"/>
            </c:ext>
          </c:extLst>
        </c:ser>
        <c:dLbls>
          <c:showLegendKey val="0"/>
          <c:showVal val="0"/>
          <c:showCatName val="0"/>
          <c:showSerName val="0"/>
          <c:showPercent val="0"/>
          <c:showBubbleSize val="0"/>
        </c:dLbls>
        <c:smooth val="0"/>
        <c:axId val="1125979279"/>
        <c:axId val="168213296"/>
      </c:lineChart>
      <c:catAx>
        <c:axId val="1125979279"/>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nl-NL"/>
                  <a:t>Jaar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68213296"/>
        <c:crosses val="autoZero"/>
        <c:auto val="1"/>
        <c:lblAlgn val="ctr"/>
        <c:lblOffset val="100"/>
        <c:noMultiLvlLbl val="0"/>
      </c:catAx>
      <c:valAx>
        <c:axId val="168213296"/>
        <c:scaling>
          <c:orientation val="minMax"/>
        </c:scaling>
        <c:delete val="0"/>
        <c:axPos val="l"/>
        <c:majorGridlines>
          <c:spPr>
            <a:ln w="9525" cap="flat" cmpd="sng" algn="ctr">
              <a:solidFill>
                <a:srgbClr val="D9E2F3"/>
              </a:solidFill>
              <a:prstDash val="solid"/>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nl-NL"/>
                  <a:t>Bedrag (€)</a:t>
                </a:r>
              </a:p>
            </c:rich>
          </c:tx>
          <c:layout>
            <c:manualLayout>
              <c:xMode val="edge"/>
              <c:yMode val="edge"/>
              <c:x val="2.0849624953006258E-2"/>
              <c:y val="0.339356005156889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title>
        <c:numFmt formatCode="&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25979279"/>
        <c:crosses val="autoZero"/>
        <c:crossBetween val="between"/>
        <c:majorUnit val="200"/>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857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052145061728394"/>
          <c:y val="3.6723163841807911E-2"/>
          <c:w val="0.8379199074074074"/>
          <c:h val="0.73571933804884559"/>
        </c:manualLayout>
      </c:layout>
      <c:lineChart>
        <c:grouping val="standard"/>
        <c:varyColors val="0"/>
        <c:ser>
          <c:idx val="0"/>
          <c:order val="0"/>
          <c:tx>
            <c:v>S1 Cumulatieve baten</c:v>
          </c:tx>
          <c:spPr>
            <a:ln w="28575" cap="rnd">
              <a:solidFill>
                <a:srgbClr val="F3A224"/>
              </a:solidFill>
              <a:round/>
            </a:ln>
            <a:effectLst/>
          </c:spPr>
          <c:marker>
            <c:symbol val="none"/>
          </c:marker>
          <c:cat>
            <c:numRef>
              <c:f>Rekenblad!$M$45:$AP$45</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Rekenblad!$M$46:$AP$46</c:f>
              <c:numCache>
                <c:formatCode>\€\ #,##0</c:formatCode>
                <c:ptCount val="30"/>
                <c:pt idx="0">
                  <c:v>144</c:v>
                </c:pt>
                <c:pt idx="1">
                  <c:v>288</c:v>
                </c:pt>
                <c:pt idx="2">
                  <c:v>432</c:v>
                </c:pt>
                <c:pt idx="3">
                  <c:v>576</c:v>
                </c:pt>
                <c:pt idx="4">
                  <c:v>720</c:v>
                </c:pt>
                <c:pt idx="5">
                  <c:v>864</c:v>
                </c:pt>
                <c:pt idx="6">
                  <c:v>1008</c:v>
                </c:pt>
                <c:pt idx="7">
                  <c:v>1152</c:v>
                </c:pt>
                <c:pt idx="8">
                  <c:v>1296</c:v>
                </c:pt>
                <c:pt idx="9">
                  <c:v>1440</c:v>
                </c:pt>
                <c:pt idx="10">
                  <c:v>1584</c:v>
                </c:pt>
                <c:pt idx="11">
                  <c:v>1728</c:v>
                </c:pt>
                <c:pt idx="12">
                  <c:v>1872</c:v>
                </c:pt>
                <c:pt idx="13">
                  <c:v>2016</c:v>
                </c:pt>
                <c:pt idx="14">
                  <c:v>2160</c:v>
                </c:pt>
                <c:pt idx="15">
                  <c:v>2304</c:v>
                </c:pt>
                <c:pt idx="16">
                  <c:v>2448</c:v>
                </c:pt>
                <c:pt idx="17">
                  <c:v>2592</c:v>
                </c:pt>
                <c:pt idx="18">
                  <c:v>2736</c:v>
                </c:pt>
                <c:pt idx="19">
                  <c:v>2880</c:v>
                </c:pt>
                <c:pt idx="20">
                  <c:v>3024</c:v>
                </c:pt>
                <c:pt idx="21">
                  <c:v>3168</c:v>
                </c:pt>
                <c:pt idx="22">
                  <c:v>3312</c:v>
                </c:pt>
                <c:pt idx="23">
                  <c:v>3456</c:v>
                </c:pt>
                <c:pt idx="24">
                  <c:v>3600</c:v>
                </c:pt>
                <c:pt idx="25">
                  <c:v>3744</c:v>
                </c:pt>
                <c:pt idx="26">
                  <c:v>3888</c:v>
                </c:pt>
                <c:pt idx="27">
                  <c:v>4032</c:v>
                </c:pt>
                <c:pt idx="28">
                  <c:v>4176</c:v>
                </c:pt>
                <c:pt idx="29">
                  <c:v>4320</c:v>
                </c:pt>
              </c:numCache>
            </c:numRef>
          </c:val>
          <c:smooth val="0"/>
          <c:extLst>
            <c:ext xmlns:c16="http://schemas.microsoft.com/office/drawing/2014/chart" uri="{C3380CC4-5D6E-409C-BE32-E72D297353CC}">
              <c16:uniqueId val="{00000000-1964-42B5-B302-B4AEC7DA9428}"/>
            </c:ext>
          </c:extLst>
        </c:ser>
        <c:ser>
          <c:idx val="3"/>
          <c:order val="1"/>
          <c:tx>
            <c:v>S2 Cumulatieve baten</c:v>
          </c:tx>
          <c:spPr>
            <a:ln w="28575" cap="rnd">
              <a:solidFill>
                <a:srgbClr val="3EC8AE"/>
              </a:solidFill>
              <a:prstDash val="solid"/>
              <a:round/>
            </a:ln>
            <a:effectLst/>
          </c:spPr>
          <c:marker>
            <c:symbol val="none"/>
          </c:marker>
          <c:val>
            <c:numRef>
              <c:f>Rekenblad!$AZ$46:$CC$46</c:f>
              <c:numCache>
                <c:formatCode>\€\ #,##0</c:formatCode>
                <c:ptCount val="30"/>
                <c:pt idx="0">
                  <c:v>144</c:v>
                </c:pt>
                <c:pt idx="1">
                  <c:v>288</c:v>
                </c:pt>
                <c:pt idx="2">
                  <c:v>432</c:v>
                </c:pt>
                <c:pt idx="3">
                  <c:v>576</c:v>
                </c:pt>
                <c:pt idx="4">
                  <c:v>720</c:v>
                </c:pt>
                <c:pt idx="5">
                  <c:v>864</c:v>
                </c:pt>
                <c:pt idx="6">
                  <c:v>1008</c:v>
                </c:pt>
                <c:pt idx="7">
                  <c:v>1152</c:v>
                </c:pt>
                <c:pt idx="8">
                  <c:v>1296</c:v>
                </c:pt>
                <c:pt idx="9">
                  <c:v>1440</c:v>
                </c:pt>
                <c:pt idx="10">
                  <c:v>1584</c:v>
                </c:pt>
                <c:pt idx="11">
                  <c:v>1728</c:v>
                </c:pt>
                <c:pt idx="12">
                  <c:v>1872</c:v>
                </c:pt>
                <c:pt idx="13">
                  <c:v>2016</c:v>
                </c:pt>
                <c:pt idx="14">
                  <c:v>2160</c:v>
                </c:pt>
                <c:pt idx="15">
                  <c:v>2304</c:v>
                </c:pt>
                <c:pt idx="16">
                  <c:v>2448</c:v>
                </c:pt>
                <c:pt idx="17">
                  <c:v>2592</c:v>
                </c:pt>
                <c:pt idx="18">
                  <c:v>2736</c:v>
                </c:pt>
                <c:pt idx="19">
                  <c:v>2880</c:v>
                </c:pt>
                <c:pt idx="20">
                  <c:v>3024</c:v>
                </c:pt>
                <c:pt idx="21">
                  <c:v>3168</c:v>
                </c:pt>
                <c:pt idx="22">
                  <c:v>3312</c:v>
                </c:pt>
                <c:pt idx="23">
                  <c:v>3456</c:v>
                </c:pt>
                <c:pt idx="24">
                  <c:v>3600</c:v>
                </c:pt>
                <c:pt idx="25">
                  <c:v>3744</c:v>
                </c:pt>
                <c:pt idx="26">
                  <c:v>3888</c:v>
                </c:pt>
                <c:pt idx="27">
                  <c:v>4032</c:v>
                </c:pt>
                <c:pt idx="28">
                  <c:v>4176</c:v>
                </c:pt>
                <c:pt idx="29">
                  <c:v>4320</c:v>
                </c:pt>
              </c:numCache>
            </c:numRef>
          </c:val>
          <c:smooth val="0"/>
          <c:extLst>
            <c:ext xmlns:c16="http://schemas.microsoft.com/office/drawing/2014/chart" uri="{C3380CC4-5D6E-409C-BE32-E72D297353CC}">
              <c16:uniqueId val="{00000001-F669-4FDC-AD8D-18BB73C7FF36}"/>
            </c:ext>
          </c:extLst>
        </c:ser>
        <c:ser>
          <c:idx val="6"/>
          <c:order val="2"/>
          <c:tx>
            <c:v>S3 Cumulatieve baten</c:v>
          </c:tx>
          <c:spPr>
            <a:ln w="28575" cap="rnd">
              <a:solidFill>
                <a:srgbClr val="FFDE31"/>
              </a:solidFill>
              <a:prstDash val="solid"/>
              <a:round/>
            </a:ln>
            <a:effectLst/>
          </c:spPr>
          <c:marker>
            <c:symbol val="none"/>
          </c:marker>
          <c:val>
            <c:numRef>
              <c:f>Rekenblad!$CL$46:$DO$46</c:f>
              <c:numCache>
                <c:formatCode>\€\ #,##0</c:formatCode>
                <c:ptCount val="30"/>
                <c:pt idx="0">
                  <c:v>144</c:v>
                </c:pt>
                <c:pt idx="1">
                  <c:v>288</c:v>
                </c:pt>
                <c:pt idx="2">
                  <c:v>432</c:v>
                </c:pt>
                <c:pt idx="3">
                  <c:v>576</c:v>
                </c:pt>
                <c:pt idx="4">
                  <c:v>720</c:v>
                </c:pt>
                <c:pt idx="5">
                  <c:v>864</c:v>
                </c:pt>
                <c:pt idx="6">
                  <c:v>1008</c:v>
                </c:pt>
                <c:pt idx="7">
                  <c:v>1152</c:v>
                </c:pt>
                <c:pt idx="8">
                  <c:v>1296</c:v>
                </c:pt>
                <c:pt idx="9">
                  <c:v>1440</c:v>
                </c:pt>
                <c:pt idx="10">
                  <c:v>1584</c:v>
                </c:pt>
                <c:pt idx="11">
                  <c:v>1728</c:v>
                </c:pt>
                <c:pt idx="12">
                  <c:v>1872</c:v>
                </c:pt>
                <c:pt idx="13">
                  <c:v>2016</c:v>
                </c:pt>
                <c:pt idx="14">
                  <c:v>2160</c:v>
                </c:pt>
                <c:pt idx="15">
                  <c:v>2304</c:v>
                </c:pt>
                <c:pt idx="16">
                  <c:v>2448</c:v>
                </c:pt>
                <c:pt idx="17">
                  <c:v>2592</c:v>
                </c:pt>
                <c:pt idx="18">
                  <c:v>2736</c:v>
                </c:pt>
                <c:pt idx="19">
                  <c:v>2880</c:v>
                </c:pt>
                <c:pt idx="20">
                  <c:v>3024</c:v>
                </c:pt>
                <c:pt idx="21">
                  <c:v>3168</c:v>
                </c:pt>
                <c:pt idx="22">
                  <c:v>3312</c:v>
                </c:pt>
                <c:pt idx="23">
                  <c:v>3456</c:v>
                </c:pt>
                <c:pt idx="24">
                  <c:v>3600</c:v>
                </c:pt>
                <c:pt idx="25">
                  <c:v>3744</c:v>
                </c:pt>
                <c:pt idx="26">
                  <c:v>3888</c:v>
                </c:pt>
                <c:pt idx="27">
                  <c:v>4032</c:v>
                </c:pt>
                <c:pt idx="28">
                  <c:v>4176</c:v>
                </c:pt>
                <c:pt idx="29">
                  <c:v>4320</c:v>
                </c:pt>
              </c:numCache>
            </c:numRef>
          </c:val>
          <c:smooth val="0"/>
          <c:extLst>
            <c:ext xmlns:c16="http://schemas.microsoft.com/office/drawing/2014/chart" uri="{C3380CC4-5D6E-409C-BE32-E72D297353CC}">
              <c16:uniqueId val="{00000004-F669-4FDC-AD8D-18BB73C7FF36}"/>
            </c:ext>
          </c:extLst>
        </c:ser>
        <c:ser>
          <c:idx val="1"/>
          <c:order val="3"/>
          <c:tx>
            <c:v>S1 Cumulatieve kosten</c:v>
          </c:tx>
          <c:spPr>
            <a:ln w="28575" cap="rnd">
              <a:solidFill>
                <a:srgbClr val="F3A224"/>
              </a:solidFill>
              <a:prstDash val="dash"/>
              <a:round/>
            </a:ln>
            <a:effectLst/>
          </c:spPr>
          <c:marker>
            <c:symbol val="none"/>
          </c:marker>
          <c:val>
            <c:numRef>
              <c:f>Rekenblad!$M$47:$AP$47</c:f>
              <c:numCache>
                <c:formatCode>\€\ #,##0</c:formatCode>
                <c:ptCount val="30"/>
                <c:pt idx="0">
                  <c:v>1050</c:v>
                </c:pt>
                <c:pt idx="1">
                  <c:v>1101.5</c:v>
                </c:pt>
                <c:pt idx="2">
                  <c:v>1154.5450000000001</c:v>
                </c:pt>
                <c:pt idx="3">
                  <c:v>1209.1813500000001</c:v>
                </c:pt>
                <c:pt idx="4">
                  <c:v>2526.4567905000004</c:v>
                </c:pt>
                <c:pt idx="5">
                  <c:v>2584.4204942150004</c:v>
                </c:pt>
                <c:pt idx="6">
                  <c:v>2644.1231090414503</c:v>
                </c:pt>
                <c:pt idx="7">
                  <c:v>2705.6168023126938</c:v>
                </c:pt>
                <c:pt idx="8">
                  <c:v>2768.9553063820745</c:v>
                </c:pt>
                <c:pt idx="9">
                  <c:v>2834.1939655735368</c:v>
                </c:pt>
                <c:pt idx="10">
                  <c:v>2901.3897845407428</c:v>
                </c:pt>
                <c:pt idx="11">
                  <c:v>2970.6014780769651</c:v>
                </c:pt>
                <c:pt idx="12">
                  <c:v>3041.8895224192743</c:v>
                </c:pt>
                <c:pt idx="13">
                  <c:v>3115.3162080918523</c:v>
                </c:pt>
                <c:pt idx="14">
                  <c:v>3190.9456943346077</c:v>
                </c:pt>
                <c:pt idx="15">
                  <c:v>3268.8440651646461</c:v>
                </c:pt>
                <c:pt idx="16">
                  <c:v>3349.0793871195856</c:v>
                </c:pt>
                <c:pt idx="17">
                  <c:v>3431.7217687331731</c:v>
                </c:pt>
                <c:pt idx="18">
                  <c:v>3516.8434217951681</c:v>
                </c:pt>
                <c:pt idx="19">
                  <c:v>10092.518724449023</c:v>
                </c:pt>
                <c:pt idx="20">
                  <c:v>10182.824286182493</c:v>
                </c:pt>
                <c:pt idx="21">
                  <c:v>10275.839014767967</c:v>
                </c:pt>
                <c:pt idx="22">
                  <c:v>10371.644185211006</c:v>
                </c:pt>
                <c:pt idx="23">
                  <c:v>10470.323510767335</c:v>
                </c:pt>
                <c:pt idx="24">
                  <c:v>10571.963216090355</c:v>
                </c:pt>
                <c:pt idx="25">
                  <c:v>10676.652112573065</c:v>
                </c:pt>
                <c:pt idx="26">
                  <c:v>10784.481675950257</c:v>
                </c:pt>
                <c:pt idx="27">
                  <c:v>10895.546126228764</c:v>
                </c:pt>
                <c:pt idx="28">
                  <c:v>11009.942510015628</c:v>
                </c:pt>
                <c:pt idx="29">
                  <c:v>11127.770785316097</c:v>
                </c:pt>
              </c:numCache>
            </c:numRef>
          </c:val>
          <c:smooth val="0"/>
          <c:extLst>
            <c:ext xmlns:c16="http://schemas.microsoft.com/office/drawing/2014/chart" uri="{C3380CC4-5D6E-409C-BE32-E72D297353CC}">
              <c16:uniqueId val="{00000001-1964-42B5-B302-B4AEC7DA9428}"/>
            </c:ext>
          </c:extLst>
        </c:ser>
        <c:ser>
          <c:idx val="4"/>
          <c:order val="4"/>
          <c:tx>
            <c:v>S2 Cumulatieve kosten</c:v>
          </c:tx>
          <c:spPr>
            <a:ln w="28575" cap="rnd">
              <a:solidFill>
                <a:srgbClr val="3EC8AE"/>
              </a:solidFill>
              <a:prstDash val="dash"/>
              <a:round/>
            </a:ln>
            <a:effectLst/>
          </c:spPr>
          <c:marker>
            <c:symbol val="none"/>
          </c:marker>
          <c:val>
            <c:numRef>
              <c:f>Rekenblad!$AZ$47:$CC$47</c:f>
              <c:numCache>
                <c:formatCode>\€\ #,##0</c:formatCode>
                <c:ptCount val="30"/>
                <c:pt idx="0">
                  <c:v>1050</c:v>
                </c:pt>
                <c:pt idx="1">
                  <c:v>1101.5</c:v>
                </c:pt>
                <c:pt idx="2">
                  <c:v>1154.5450000000001</c:v>
                </c:pt>
                <c:pt idx="3">
                  <c:v>1209.1813500000001</c:v>
                </c:pt>
                <c:pt idx="4">
                  <c:v>2526.4567905000004</c:v>
                </c:pt>
                <c:pt idx="5">
                  <c:v>2584.4204942150004</c:v>
                </c:pt>
                <c:pt idx="6">
                  <c:v>2644.1231090414503</c:v>
                </c:pt>
                <c:pt idx="7">
                  <c:v>2705.6168023126938</c:v>
                </c:pt>
                <c:pt idx="8">
                  <c:v>2768.9553063820745</c:v>
                </c:pt>
                <c:pt idx="9">
                  <c:v>2834.1939655735368</c:v>
                </c:pt>
                <c:pt idx="10">
                  <c:v>2901.3897845407428</c:v>
                </c:pt>
                <c:pt idx="11">
                  <c:v>2970.6014780769651</c:v>
                </c:pt>
                <c:pt idx="12">
                  <c:v>3041.8895224192743</c:v>
                </c:pt>
                <c:pt idx="13">
                  <c:v>3115.3162080918523</c:v>
                </c:pt>
                <c:pt idx="14">
                  <c:v>3190.9456943346077</c:v>
                </c:pt>
                <c:pt idx="15">
                  <c:v>3268.8440651646461</c:v>
                </c:pt>
                <c:pt idx="16">
                  <c:v>3349.0793871195856</c:v>
                </c:pt>
                <c:pt idx="17">
                  <c:v>3431.7217687331731</c:v>
                </c:pt>
                <c:pt idx="18">
                  <c:v>3516.8434217951681</c:v>
                </c:pt>
                <c:pt idx="19">
                  <c:v>10092.518724449023</c:v>
                </c:pt>
                <c:pt idx="20">
                  <c:v>10182.824286182493</c:v>
                </c:pt>
                <c:pt idx="21">
                  <c:v>10275.839014767967</c:v>
                </c:pt>
                <c:pt idx="22">
                  <c:v>10371.644185211006</c:v>
                </c:pt>
                <c:pt idx="23">
                  <c:v>10470.323510767335</c:v>
                </c:pt>
                <c:pt idx="24">
                  <c:v>10571.963216090355</c:v>
                </c:pt>
                <c:pt idx="25">
                  <c:v>10676.652112573065</c:v>
                </c:pt>
                <c:pt idx="26">
                  <c:v>10784.481675950257</c:v>
                </c:pt>
                <c:pt idx="27">
                  <c:v>10895.546126228764</c:v>
                </c:pt>
                <c:pt idx="28">
                  <c:v>11009.942510015628</c:v>
                </c:pt>
                <c:pt idx="29">
                  <c:v>11127.770785316097</c:v>
                </c:pt>
              </c:numCache>
            </c:numRef>
          </c:val>
          <c:smooth val="0"/>
          <c:extLst>
            <c:ext xmlns:c16="http://schemas.microsoft.com/office/drawing/2014/chart" uri="{C3380CC4-5D6E-409C-BE32-E72D297353CC}">
              <c16:uniqueId val="{00000002-F669-4FDC-AD8D-18BB73C7FF36}"/>
            </c:ext>
          </c:extLst>
        </c:ser>
        <c:ser>
          <c:idx val="7"/>
          <c:order val="5"/>
          <c:tx>
            <c:v>S3 Cumulatieve kosten</c:v>
          </c:tx>
          <c:spPr>
            <a:ln w="28575" cap="rnd">
              <a:solidFill>
                <a:srgbClr val="FFDE31"/>
              </a:solidFill>
              <a:prstDash val="dash"/>
              <a:round/>
            </a:ln>
            <a:effectLst/>
          </c:spPr>
          <c:marker>
            <c:symbol val="none"/>
          </c:marker>
          <c:val>
            <c:numRef>
              <c:f>Rekenblad!$CL$47:$DO$47</c:f>
              <c:numCache>
                <c:formatCode>\€\ #,##0</c:formatCode>
                <c:ptCount val="30"/>
                <c:pt idx="0">
                  <c:v>1050</c:v>
                </c:pt>
                <c:pt idx="1">
                  <c:v>1101.5</c:v>
                </c:pt>
                <c:pt idx="2">
                  <c:v>1154.5450000000001</c:v>
                </c:pt>
                <c:pt idx="3">
                  <c:v>1209.1813500000001</c:v>
                </c:pt>
                <c:pt idx="4">
                  <c:v>2526.4567905000004</c:v>
                </c:pt>
                <c:pt idx="5">
                  <c:v>2584.4204942150004</c:v>
                </c:pt>
                <c:pt idx="6">
                  <c:v>2644.1231090414503</c:v>
                </c:pt>
                <c:pt idx="7">
                  <c:v>2705.6168023126938</c:v>
                </c:pt>
                <c:pt idx="8">
                  <c:v>2768.9553063820745</c:v>
                </c:pt>
                <c:pt idx="9">
                  <c:v>2834.1939655735368</c:v>
                </c:pt>
                <c:pt idx="10">
                  <c:v>2901.3897845407428</c:v>
                </c:pt>
                <c:pt idx="11">
                  <c:v>2970.6014780769651</c:v>
                </c:pt>
                <c:pt idx="12">
                  <c:v>3041.8895224192743</c:v>
                </c:pt>
                <c:pt idx="13">
                  <c:v>3115.3162080918523</c:v>
                </c:pt>
                <c:pt idx="14">
                  <c:v>3190.9456943346077</c:v>
                </c:pt>
                <c:pt idx="15">
                  <c:v>3268.8440651646461</c:v>
                </c:pt>
                <c:pt idx="16">
                  <c:v>3349.0793871195856</c:v>
                </c:pt>
                <c:pt idx="17">
                  <c:v>3431.7217687331731</c:v>
                </c:pt>
                <c:pt idx="18">
                  <c:v>3516.8434217951681</c:v>
                </c:pt>
                <c:pt idx="19">
                  <c:v>10092.518724449023</c:v>
                </c:pt>
                <c:pt idx="20">
                  <c:v>10182.824286182493</c:v>
                </c:pt>
                <c:pt idx="21">
                  <c:v>10275.839014767967</c:v>
                </c:pt>
                <c:pt idx="22">
                  <c:v>10371.644185211006</c:v>
                </c:pt>
                <c:pt idx="23">
                  <c:v>10470.323510767335</c:v>
                </c:pt>
                <c:pt idx="24">
                  <c:v>10571.963216090355</c:v>
                </c:pt>
                <c:pt idx="25">
                  <c:v>10676.652112573065</c:v>
                </c:pt>
                <c:pt idx="26">
                  <c:v>10784.481675950257</c:v>
                </c:pt>
                <c:pt idx="27">
                  <c:v>10895.546126228764</c:v>
                </c:pt>
                <c:pt idx="28">
                  <c:v>11009.942510015628</c:v>
                </c:pt>
                <c:pt idx="29">
                  <c:v>11127.770785316097</c:v>
                </c:pt>
              </c:numCache>
            </c:numRef>
          </c:val>
          <c:smooth val="0"/>
          <c:extLst>
            <c:ext xmlns:c16="http://schemas.microsoft.com/office/drawing/2014/chart" uri="{C3380CC4-5D6E-409C-BE32-E72D297353CC}">
              <c16:uniqueId val="{00000005-F669-4FDC-AD8D-18BB73C7FF36}"/>
            </c:ext>
          </c:extLst>
        </c:ser>
        <c:ser>
          <c:idx val="2"/>
          <c:order val="6"/>
          <c:tx>
            <c:v>S1 Cumulatief saldo</c:v>
          </c:tx>
          <c:spPr>
            <a:ln w="28575" cap="rnd">
              <a:solidFill>
                <a:srgbClr val="F3A224"/>
              </a:solidFill>
              <a:prstDash val="lgDash"/>
              <a:round/>
            </a:ln>
            <a:effectLst/>
          </c:spPr>
          <c:marker>
            <c:symbol val="none"/>
          </c:marker>
          <c:val>
            <c:numRef>
              <c:f>Rekenblad!$M$48:$AP$48</c:f>
              <c:numCache>
                <c:formatCode>\€\ #,##0</c:formatCode>
                <c:ptCount val="30"/>
                <c:pt idx="0">
                  <c:v>-906</c:v>
                </c:pt>
                <c:pt idx="1">
                  <c:v>-813.5</c:v>
                </c:pt>
                <c:pt idx="2">
                  <c:v>-722.54500000000007</c:v>
                </c:pt>
                <c:pt idx="3">
                  <c:v>-633.18135000000007</c:v>
                </c:pt>
                <c:pt idx="4">
                  <c:v>-1806.4567905000004</c:v>
                </c:pt>
                <c:pt idx="5">
                  <c:v>-1720.4204942150004</c:v>
                </c:pt>
                <c:pt idx="6">
                  <c:v>-1636.1231090414503</c:v>
                </c:pt>
                <c:pt idx="7">
                  <c:v>-1553.6168023126938</c:v>
                </c:pt>
                <c:pt idx="8">
                  <c:v>-1472.9553063820745</c:v>
                </c:pt>
                <c:pt idx="9">
                  <c:v>-1394.1939655735368</c:v>
                </c:pt>
                <c:pt idx="10">
                  <c:v>-1317.3897845407428</c:v>
                </c:pt>
                <c:pt idx="11">
                  <c:v>-1242.6014780769651</c:v>
                </c:pt>
                <c:pt idx="12">
                  <c:v>-1169.8895224192743</c:v>
                </c:pt>
                <c:pt idx="13">
                  <c:v>-1099.3162080918523</c:v>
                </c:pt>
                <c:pt idx="14">
                  <c:v>-1030.9456943346077</c:v>
                </c:pt>
                <c:pt idx="15">
                  <c:v>-964.84406516464605</c:v>
                </c:pt>
                <c:pt idx="16">
                  <c:v>-901.07938711958559</c:v>
                </c:pt>
                <c:pt idx="17">
                  <c:v>-839.72176873317312</c:v>
                </c:pt>
                <c:pt idx="18">
                  <c:v>-780.84342179516807</c:v>
                </c:pt>
                <c:pt idx="19">
                  <c:v>-7212.5187244490226</c:v>
                </c:pt>
                <c:pt idx="20">
                  <c:v>-7158.8242861824929</c:v>
                </c:pt>
                <c:pt idx="21">
                  <c:v>-7107.8390147679675</c:v>
                </c:pt>
                <c:pt idx="22">
                  <c:v>-7059.6441852110056</c:v>
                </c:pt>
                <c:pt idx="23">
                  <c:v>-7014.3235107673354</c:v>
                </c:pt>
                <c:pt idx="24">
                  <c:v>-6971.9632160903548</c:v>
                </c:pt>
                <c:pt idx="25">
                  <c:v>-6932.6521125730651</c:v>
                </c:pt>
                <c:pt idx="26">
                  <c:v>-6896.4816759502573</c:v>
                </c:pt>
                <c:pt idx="27">
                  <c:v>-6863.5461262287645</c:v>
                </c:pt>
                <c:pt idx="28">
                  <c:v>-6833.9425100156277</c:v>
                </c:pt>
                <c:pt idx="29">
                  <c:v>-6807.7707853160973</c:v>
                </c:pt>
              </c:numCache>
            </c:numRef>
          </c:val>
          <c:smooth val="0"/>
          <c:extLst>
            <c:ext xmlns:c16="http://schemas.microsoft.com/office/drawing/2014/chart" uri="{C3380CC4-5D6E-409C-BE32-E72D297353CC}">
              <c16:uniqueId val="{00000002-1964-42B5-B302-B4AEC7DA9428}"/>
            </c:ext>
          </c:extLst>
        </c:ser>
        <c:ser>
          <c:idx val="5"/>
          <c:order val="7"/>
          <c:tx>
            <c:v>S2 Cumulatief saldo</c:v>
          </c:tx>
          <c:spPr>
            <a:ln w="28575" cap="rnd">
              <a:solidFill>
                <a:srgbClr val="3EC8AE"/>
              </a:solidFill>
              <a:prstDash val="lgDash"/>
              <a:round/>
            </a:ln>
            <a:effectLst/>
          </c:spPr>
          <c:marker>
            <c:symbol val="none"/>
          </c:marker>
          <c:val>
            <c:numRef>
              <c:f>Rekenblad!$AZ$48:$CC$48</c:f>
              <c:numCache>
                <c:formatCode>\€\ #,##0</c:formatCode>
                <c:ptCount val="30"/>
                <c:pt idx="0">
                  <c:v>-906</c:v>
                </c:pt>
                <c:pt idx="1">
                  <c:v>-813.5</c:v>
                </c:pt>
                <c:pt idx="2">
                  <c:v>-722.54500000000007</c:v>
                </c:pt>
                <c:pt idx="3">
                  <c:v>-633.18135000000007</c:v>
                </c:pt>
                <c:pt idx="4">
                  <c:v>-1806.4567905000004</c:v>
                </c:pt>
                <c:pt idx="5">
                  <c:v>-1720.4204942150004</c:v>
                </c:pt>
                <c:pt idx="6">
                  <c:v>-1636.1231090414503</c:v>
                </c:pt>
                <c:pt idx="7">
                  <c:v>-1553.6168023126938</c:v>
                </c:pt>
                <c:pt idx="8">
                  <c:v>-1472.9553063820745</c:v>
                </c:pt>
                <c:pt idx="9">
                  <c:v>-1394.1939655735368</c:v>
                </c:pt>
                <c:pt idx="10">
                  <c:v>-1317.3897845407428</c:v>
                </c:pt>
                <c:pt idx="11">
                  <c:v>-1242.6014780769651</c:v>
                </c:pt>
                <c:pt idx="12">
                  <c:v>-1169.8895224192743</c:v>
                </c:pt>
                <c:pt idx="13">
                  <c:v>-1099.3162080918523</c:v>
                </c:pt>
                <c:pt idx="14">
                  <c:v>-1030.9456943346077</c:v>
                </c:pt>
                <c:pt idx="15">
                  <c:v>-964.84406516464605</c:v>
                </c:pt>
                <c:pt idx="16">
                  <c:v>-901.07938711958559</c:v>
                </c:pt>
                <c:pt idx="17">
                  <c:v>-839.72176873317312</c:v>
                </c:pt>
                <c:pt idx="18">
                  <c:v>-780.84342179516807</c:v>
                </c:pt>
                <c:pt idx="19">
                  <c:v>-7212.5187244490226</c:v>
                </c:pt>
                <c:pt idx="20">
                  <c:v>-7158.8242861824929</c:v>
                </c:pt>
                <c:pt idx="21">
                  <c:v>-7107.8390147679675</c:v>
                </c:pt>
                <c:pt idx="22">
                  <c:v>-7059.6441852110056</c:v>
                </c:pt>
                <c:pt idx="23">
                  <c:v>-7014.3235107673354</c:v>
                </c:pt>
                <c:pt idx="24">
                  <c:v>-6971.9632160903548</c:v>
                </c:pt>
                <c:pt idx="25">
                  <c:v>-6932.6521125730651</c:v>
                </c:pt>
                <c:pt idx="26">
                  <c:v>-6896.4816759502573</c:v>
                </c:pt>
                <c:pt idx="27">
                  <c:v>-6863.5461262287645</c:v>
                </c:pt>
                <c:pt idx="28">
                  <c:v>-6833.9425100156277</c:v>
                </c:pt>
                <c:pt idx="29">
                  <c:v>-6807.7707853160973</c:v>
                </c:pt>
              </c:numCache>
            </c:numRef>
          </c:val>
          <c:smooth val="0"/>
          <c:extLst>
            <c:ext xmlns:c16="http://schemas.microsoft.com/office/drawing/2014/chart" uri="{C3380CC4-5D6E-409C-BE32-E72D297353CC}">
              <c16:uniqueId val="{00000003-F669-4FDC-AD8D-18BB73C7FF36}"/>
            </c:ext>
          </c:extLst>
        </c:ser>
        <c:ser>
          <c:idx val="8"/>
          <c:order val="8"/>
          <c:tx>
            <c:v>S3 Cumulatief saldo</c:v>
          </c:tx>
          <c:spPr>
            <a:ln w="28575" cap="rnd">
              <a:solidFill>
                <a:srgbClr val="FFDE31"/>
              </a:solidFill>
              <a:prstDash val="lgDash"/>
              <a:round/>
            </a:ln>
            <a:effectLst/>
          </c:spPr>
          <c:marker>
            <c:symbol val="none"/>
          </c:marker>
          <c:val>
            <c:numRef>
              <c:f>Rekenblad!$CL$48:$DO$48</c:f>
              <c:numCache>
                <c:formatCode>\€\ #,##0</c:formatCode>
                <c:ptCount val="30"/>
                <c:pt idx="0">
                  <c:v>-906</c:v>
                </c:pt>
                <c:pt idx="1">
                  <c:v>-813.5</c:v>
                </c:pt>
                <c:pt idx="2">
                  <c:v>-722.54500000000007</c:v>
                </c:pt>
                <c:pt idx="3">
                  <c:v>-633.18135000000007</c:v>
                </c:pt>
                <c:pt idx="4">
                  <c:v>-1806.4567905000004</c:v>
                </c:pt>
                <c:pt idx="5">
                  <c:v>-1720.4204942150004</c:v>
                </c:pt>
                <c:pt idx="6">
                  <c:v>-1636.1231090414503</c:v>
                </c:pt>
                <c:pt idx="7">
                  <c:v>-1553.6168023126938</c:v>
                </c:pt>
                <c:pt idx="8">
                  <c:v>-1472.9553063820745</c:v>
                </c:pt>
                <c:pt idx="9">
                  <c:v>-1394.1939655735368</c:v>
                </c:pt>
                <c:pt idx="10">
                  <c:v>-1317.3897845407428</c:v>
                </c:pt>
                <c:pt idx="11">
                  <c:v>-1242.6014780769651</c:v>
                </c:pt>
                <c:pt idx="12">
                  <c:v>-1169.8895224192743</c:v>
                </c:pt>
                <c:pt idx="13">
                  <c:v>-1099.3162080918523</c:v>
                </c:pt>
                <c:pt idx="14">
                  <c:v>-1030.9456943346077</c:v>
                </c:pt>
                <c:pt idx="15">
                  <c:v>-964.84406516464605</c:v>
                </c:pt>
                <c:pt idx="16">
                  <c:v>-901.07938711958559</c:v>
                </c:pt>
                <c:pt idx="17">
                  <c:v>-839.72176873317312</c:v>
                </c:pt>
                <c:pt idx="18">
                  <c:v>-780.84342179516807</c:v>
                </c:pt>
                <c:pt idx="19">
                  <c:v>-7212.5187244490226</c:v>
                </c:pt>
                <c:pt idx="20">
                  <c:v>-7158.8242861824929</c:v>
                </c:pt>
                <c:pt idx="21">
                  <c:v>-7107.8390147679675</c:v>
                </c:pt>
                <c:pt idx="22">
                  <c:v>-7059.6441852110056</c:v>
                </c:pt>
                <c:pt idx="23">
                  <c:v>-7014.3235107673354</c:v>
                </c:pt>
                <c:pt idx="24">
                  <c:v>-6971.9632160903548</c:v>
                </c:pt>
                <c:pt idx="25">
                  <c:v>-6932.6521125730651</c:v>
                </c:pt>
                <c:pt idx="26">
                  <c:v>-6896.4816759502573</c:v>
                </c:pt>
                <c:pt idx="27">
                  <c:v>-6863.5461262287645</c:v>
                </c:pt>
                <c:pt idx="28">
                  <c:v>-6833.9425100156277</c:v>
                </c:pt>
                <c:pt idx="29">
                  <c:v>-6807.7707853160973</c:v>
                </c:pt>
              </c:numCache>
            </c:numRef>
          </c:val>
          <c:smooth val="0"/>
          <c:extLst>
            <c:ext xmlns:c16="http://schemas.microsoft.com/office/drawing/2014/chart" uri="{C3380CC4-5D6E-409C-BE32-E72D297353CC}">
              <c16:uniqueId val="{00000006-F669-4FDC-AD8D-18BB73C7FF36}"/>
            </c:ext>
          </c:extLst>
        </c:ser>
        <c:dLbls>
          <c:showLegendKey val="0"/>
          <c:showVal val="0"/>
          <c:showCatName val="0"/>
          <c:showSerName val="0"/>
          <c:showPercent val="0"/>
          <c:showBubbleSize val="0"/>
        </c:dLbls>
        <c:smooth val="0"/>
        <c:axId val="1352231104"/>
        <c:axId val="168197936"/>
      </c:lineChart>
      <c:catAx>
        <c:axId val="135223110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nl-NL"/>
                  <a:t>Jaar</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68197936"/>
        <c:crosses val="autoZero"/>
        <c:auto val="1"/>
        <c:lblAlgn val="ctr"/>
        <c:lblOffset val="100"/>
        <c:noMultiLvlLbl val="0"/>
      </c:catAx>
      <c:valAx>
        <c:axId val="168197936"/>
        <c:scaling>
          <c:orientation val="minMax"/>
        </c:scaling>
        <c:delete val="0"/>
        <c:axPos val="l"/>
        <c:majorGridlines>
          <c:spPr>
            <a:ln w="9525" cap="flat" cmpd="sng" algn="ctr">
              <a:solidFill>
                <a:srgbClr val="D9E2F3"/>
              </a:solidFill>
              <a:prstDash val="solid"/>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nl-NL"/>
                  <a:t>Cumulatief bedrag (€)</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title>
        <c:numFmt formatCode="\€\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352231104"/>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857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11430</xdr:colOff>
      <xdr:row>0</xdr:row>
      <xdr:rowOff>0</xdr:rowOff>
    </xdr:from>
    <xdr:to>
      <xdr:col>7</xdr:col>
      <xdr:colOff>1101090</xdr:colOff>
      <xdr:row>0</xdr:row>
      <xdr:rowOff>573405</xdr:rowOff>
    </xdr:to>
    <xdr:pic>
      <xdr:nvPicPr>
        <xdr:cNvPr id="4" name="Afbeelding 3" descr="Atriensis">
          <a:extLst>
            <a:ext uri="{FF2B5EF4-FFF2-40B4-BE49-F238E27FC236}">
              <a16:creationId xmlns:a16="http://schemas.microsoft.com/office/drawing/2014/main" id="{975235D2-54F4-4952-8467-DCB342B93CC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44" b="36719"/>
        <a:stretch>
          <a:fillRect/>
        </a:stretch>
      </xdr:blipFill>
      <xdr:spPr bwMode="auto">
        <a:xfrm>
          <a:off x="6659880" y="0"/>
          <a:ext cx="2438400" cy="573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91441</xdr:colOff>
      <xdr:row>4</xdr:row>
      <xdr:rowOff>716280</xdr:rowOff>
    </xdr:from>
    <xdr:to>
      <xdr:col>6</xdr:col>
      <xdr:colOff>7400925</xdr:colOff>
      <xdr:row>26</xdr:row>
      <xdr:rowOff>66675</xdr:rowOff>
    </xdr:to>
    <xdr:graphicFrame macro="">
      <xdr:nvGraphicFramePr>
        <xdr:cNvPr id="2" name="Kosten en baten huurders">
          <a:extLst>
            <a:ext uri="{FF2B5EF4-FFF2-40B4-BE49-F238E27FC236}">
              <a16:creationId xmlns:a16="http://schemas.microsoft.com/office/drawing/2014/main" id="{5A58AABB-0D36-4473-8BC1-C8B7FA7FBB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30</xdr:row>
      <xdr:rowOff>123825</xdr:rowOff>
    </xdr:from>
    <xdr:to>
      <xdr:col>6</xdr:col>
      <xdr:colOff>7396784</xdr:colOff>
      <xdr:row>47</xdr:row>
      <xdr:rowOff>85725</xdr:rowOff>
    </xdr:to>
    <xdr:graphicFrame macro="">
      <xdr:nvGraphicFramePr>
        <xdr:cNvPr id="3" name="Cumulatief saldo corporatie">
          <a:extLst>
            <a:ext uri="{FF2B5EF4-FFF2-40B4-BE49-F238E27FC236}">
              <a16:creationId xmlns:a16="http://schemas.microsoft.com/office/drawing/2014/main" id="{8559B5E8-C185-4A62-B5CE-ECA1C52C6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438150</xdr:colOff>
      <xdr:row>0</xdr:row>
      <xdr:rowOff>5715</xdr:rowOff>
    </xdr:from>
    <xdr:to>
      <xdr:col>1</xdr:col>
      <xdr:colOff>2872740</xdr:colOff>
      <xdr:row>0</xdr:row>
      <xdr:rowOff>590550</xdr:rowOff>
    </xdr:to>
    <xdr:pic>
      <xdr:nvPicPr>
        <xdr:cNvPr id="5" name="Afbeelding 4" descr="Atriensis">
          <a:extLst>
            <a:ext uri="{FF2B5EF4-FFF2-40B4-BE49-F238E27FC236}">
              <a16:creationId xmlns:a16="http://schemas.microsoft.com/office/drawing/2014/main" id="{5ECE201D-E3FA-F836-5591-1C31BB5E46D9}"/>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39844" b="36719"/>
        <a:stretch>
          <a:fillRect/>
        </a:stretch>
      </xdr:blipFill>
      <xdr:spPr bwMode="auto">
        <a:xfrm>
          <a:off x="676275" y="5715"/>
          <a:ext cx="2438400" cy="575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571500</xdr:colOff>
      <xdr:row>0</xdr:row>
      <xdr:rowOff>0</xdr:rowOff>
    </xdr:from>
    <xdr:to>
      <xdr:col>2</xdr:col>
      <xdr:colOff>198120</xdr:colOff>
      <xdr:row>0</xdr:row>
      <xdr:rowOff>581025</xdr:rowOff>
    </xdr:to>
    <xdr:pic>
      <xdr:nvPicPr>
        <xdr:cNvPr id="2" name="Afbeelding 1" descr="Atriensis">
          <a:extLst>
            <a:ext uri="{FF2B5EF4-FFF2-40B4-BE49-F238E27FC236}">
              <a16:creationId xmlns:a16="http://schemas.microsoft.com/office/drawing/2014/main" id="{3649BB5B-6271-4D01-93B4-8576793AE80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9844" b="36719"/>
        <a:stretch>
          <a:fillRect/>
        </a:stretch>
      </xdr:blipFill>
      <xdr:spPr bwMode="auto">
        <a:xfrm>
          <a:off x="571500" y="0"/>
          <a:ext cx="2444115" cy="579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84B999-2F8C-4D27-8957-164E202DBAB9}" name="Tabel1" displayName="Tabel1" ref="A2:D8" totalsRowShown="0">
  <tableColumns count="4">
    <tableColumn id="1" xr3:uid="{8DE57BDD-1AA3-42EF-9F53-758BCB477C49}" name="Tarief per kWh_x000a_incl. btw indicatief"/>
    <tableColumn id="2" xr3:uid="{1A6EB9A1-4CB9-4159-8458-1FD932189457}" name="Tot en met '23"/>
    <tableColumn id="3" xr3:uid="{2D68C2C0-CDE5-4878-9E14-5D64B391ADAE}" name="Jaren '24, '25 en '26"/>
    <tableColumn id="4" xr3:uid="{C648084E-827E-4F08-B5C3-054FD520175B}" name="Vanaf 20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B5FF56-49A8-44AA-9BE8-7CBD7A08C39C}" name="Tabel2" displayName="Tabel2" ref="F2:G11" totalsRowShown="0" headerRowDxfId="2">
  <autoFilter ref="F2:G11" xr:uid="{45B5FF56-49A8-44AA-9BE8-7CBD7A08C39C}"/>
  <tableColumns count="2">
    <tableColumn id="5" xr3:uid="{73DA53DE-E11C-4882-94CE-223B4E9DEF96}" name="Omschrijving" dataDxfId="1"/>
    <tableColumn id="6" xr3:uid="{FF1CDAC6-30C1-42BC-AF24-FE2979BCD9B2}" name="Kosten" dataDxfId="0"/>
  </tableColumns>
  <tableStyleInfo name="TableStyleMedium3" showFirstColumn="0" showLastColumn="0" showRowStripes="1" showColumnStripes="0"/>
</table>
</file>

<file path=xl/theme/theme1.xml><?xml version="1.0" encoding="utf-8"?>
<a:theme xmlns:a="http://schemas.openxmlformats.org/drawingml/2006/main" name="Office 2013 - 2022 Thema">
  <a:themeElements>
    <a:clrScheme name="Aangepast 2">
      <a:dk1>
        <a:sysClr val="windowText" lastClr="000000"/>
      </a:dk1>
      <a:lt1>
        <a:sysClr val="window" lastClr="FFFFFF"/>
      </a:lt1>
      <a:dk2>
        <a:srgbClr val="44546A"/>
      </a:dk2>
      <a:lt2>
        <a:srgbClr val="E7E6E6"/>
      </a:lt2>
      <a:accent1>
        <a:srgbClr val="FF0000"/>
      </a:accent1>
      <a:accent2>
        <a:srgbClr val="F3A224"/>
      </a:accent2>
      <a:accent3>
        <a:srgbClr val="FFDE31"/>
      </a:accent3>
      <a:accent4>
        <a:srgbClr val="A6D44C"/>
      </a:accent4>
      <a:accent5>
        <a:srgbClr val="3EC8AE"/>
      </a:accent5>
      <a:accent6>
        <a:srgbClr val="5E9AD0"/>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10F90-1FCF-4770-946C-FFB2918674C3}">
  <sheetPr>
    <tabColor rgb="FFFFC000"/>
  </sheetPr>
  <dimension ref="A1:H64"/>
  <sheetViews>
    <sheetView workbookViewId="0">
      <selection activeCell="A3" sqref="A3:H3"/>
    </sheetView>
  </sheetViews>
  <sheetFormatPr defaultRowHeight="14.4"/>
  <cols>
    <col min="1" max="1" width="5.5546875" customWidth="1"/>
    <col min="2" max="3" width="19.44140625" customWidth="1"/>
    <col min="4" max="4" width="18.6640625" customWidth="1"/>
    <col min="5" max="6" width="17.5546875" customWidth="1"/>
    <col min="7" max="7" width="19.6640625" customWidth="1"/>
    <col min="8" max="8" width="17.5546875" customWidth="1"/>
  </cols>
  <sheetData>
    <row r="1" spans="1:8" ht="48" customHeight="1">
      <c r="A1" s="149" t="s">
        <v>71</v>
      </c>
      <c r="B1" s="150"/>
      <c r="C1" s="150"/>
      <c r="D1" s="150"/>
      <c r="E1" s="199" t="s">
        <v>166</v>
      </c>
      <c r="F1" s="199"/>
      <c r="G1" s="147"/>
      <c r="H1" s="147"/>
    </row>
    <row r="2" spans="1:8" ht="24" customHeight="1">
      <c r="A2" s="172" t="s">
        <v>165</v>
      </c>
      <c r="B2" s="172"/>
      <c r="C2" s="172"/>
      <c r="D2" s="172"/>
      <c r="E2" s="172"/>
      <c r="F2" s="172"/>
      <c r="G2" s="172"/>
      <c r="H2" s="172"/>
    </row>
    <row r="3" spans="1:8" ht="166.8" customHeight="1">
      <c r="A3" s="198" t="s">
        <v>186</v>
      </c>
      <c r="B3" s="175"/>
      <c r="C3" s="175"/>
      <c r="D3" s="175"/>
      <c r="E3" s="175"/>
      <c r="F3" s="175"/>
      <c r="G3" s="175"/>
      <c r="H3" s="175"/>
    </row>
    <row r="4" spans="1:8" ht="24" customHeight="1">
      <c r="A4" s="172" t="s">
        <v>90</v>
      </c>
      <c r="B4" s="172"/>
      <c r="C4" s="172"/>
      <c r="D4" s="172"/>
      <c r="E4" s="172"/>
      <c r="F4" s="172"/>
      <c r="G4" s="172"/>
      <c r="H4" s="172"/>
    </row>
    <row r="5" spans="1:8" ht="16.8" customHeight="1">
      <c r="A5" s="173" t="s">
        <v>134</v>
      </c>
      <c r="B5" s="173"/>
      <c r="C5" s="173"/>
      <c r="D5" s="173"/>
      <c r="E5" s="173"/>
      <c r="F5" s="173"/>
      <c r="G5" s="173"/>
      <c r="H5" s="173"/>
    </row>
    <row r="6" spans="1:8" ht="46.2" customHeight="1">
      <c r="A6" s="173"/>
      <c r="B6" s="173"/>
      <c r="C6" s="173"/>
      <c r="D6" s="173"/>
      <c r="E6" s="173"/>
      <c r="F6" s="173"/>
      <c r="G6" s="173"/>
      <c r="H6" s="173"/>
    </row>
    <row r="7" spans="1:8" ht="19.95" customHeight="1">
      <c r="A7" s="135"/>
      <c r="B7" s="135"/>
      <c r="C7" s="135"/>
      <c r="D7" s="135"/>
      <c r="E7" s="135"/>
      <c r="F7" s="135"/>
      <c r="G7" s="135"/>
      <c r="H7" s="135"/>
    </row>
    <row r="8" spans="1:8" ht="24" customHeight="1">
      <c r="A8" s="172" t="s">
        <v>91</v>
      </c>
      <c r="B8" s="172"/>
      <c r="C8" s="172"/>
      <c r="D8" s="172"/>
      <c r="E8" s="172"/>
      <c r="F8" s="172"/>
      <c r="G8" s="172"/>
      <c r="H8" s="172"/>
    </row>
    <row r="9" spans="1:8" ht="48" customHeight="1">
      <c r="A9" s="136">
        <v>1</v>
      </c>
      <c r="B9" s="174" t="s">
        <v>135</v>
      </c>
      <c r="C9" s="174"/>
      <c r="D9" s="174"/>
      <c r="E9" s="174"/>
      <c r="F9" s="174"/>
      <c r="G9" s="174"/>
      <c r="H9" s="174"/>
    </row>
    <row r="10" spans="1:8" ht="48" customHeight="1">
      <c r="A10" s="136">
        <v>2</v>
      </c>
      <c r="B10" s="174" t="s">
        <v>136</v>
      </c>
      <c r="C10" s="174"/>
      <c r="D10" s="174"/>
      <c r="E10" s="174"/>
      <c r="F10" s="174"/>
      <c r="G10" s="174"/>
      <c r="H10" s="174"/>
    </row>
    <row r="11" spans="1:8" ht="48" customHeight="1">
      <c r="A11" s="136">
        <v>3</v>
      </c>
      <c r="B11" s="175" t="s">
        <v>137</v>
      </c>
      <c r="C11" s="175"/>
      <c r="D11" s="175"/>
      <c r="E11" s="175"/>
      <c r="F11" s="175"/>
      <c r="G11" s="175"/>
      <c r="H11" s="175"/>
    </row>
    <row r="12" spans="1:8" ht="62.4" customHeight="1">
      <c r="A12" s="136">
        <v>4</v>
      </c>
      <c r="B12" s="175" t="s">
        <v>163</v>
      </c>
      <c r="C12" s="175"/>
      <c r="D12" s="175"/>
      <c r="E12" s="175"/>
      <c r="F12" s="175"/>
      <c r="G12" s="175"/>
      <c r="H12" s="175"/>
    </row>
    <row r="13" spans="1:8" ht="48" customHeight="1">
      <c r="A13" s="136">
        <v>5</v>
      </c>
      <c r="B13" s="174" t="s">
        <v>138</v>
      </c>
      <c r="C13" s="174"/>
      <c r="D13" s="174"/>
      <c r="E13" s="174"/>
      <c r="F13" s="174"/>
      <c r="G13" s="174"/>
      <c r="H13" s="174"/>
    </row>
    <row r="14" spans="1:8" ht="19.95" customHeight="1">
      <c r="A14" s="135"/>
      <c r="B14" s="135"/>
      <c r="C14" s="135"/>
      <c r="D14" s="135"/>
      <c r="E14" s="135"/>
      <c r="F14" s="135"/>
      <c r="G14" s="135"/>
      <c r="H14" s="135"/>
    </row>
    <row r="15" spans="1:8" ht="24" customHeight="1">
      <c r="A15" s="172" t="s">
        <v>92</v>
      </c>
      <c r="B15" s="172"/>
      <c r="C15" s="172"/>
      <c r="D15" s="172"/>
      <c r="E15" s="172"/>
      <c r="F15" s="172"/>
      <c r="G15" s="172"/>
      <c r="H15" s="172"/>
    </row>
    <row r="16" spans="1:8" ht="19.95" customHeight="1">
      <c r="A16" s="170" t="s">
        <v>93</v>
      </c>
      <c r="B16" s="170"/>
      <c r="C16" s="171" t="s">
        <v>94</v>
      </c>
      <c r="D16" s="171"/>
      <c r="E16" s="171"/>
      <c r="F16" s="171" t="s">
        <v>95</v>
      </c>
      <c r="G16" s="171"/>
      <c r="H16" s="171"/>
    </row>
    <row r="17" spans="1:8" ht="48" customHeight="1">
      <c r="A17" s="176" t="s">
        <v>78</v>
      </c>
      <c r="B17" s="176"/>
      <c r="C17" s="177" t="s">
        <v>96</v>
      </c>
      <c r="D17" s="177"/>
      <c r="E17" s="177"/>
      <c r="F17" s="178" t="s">
        <v>139</v>
      </c>
      <c r="G17" s="178"/>
      <c r="H17" s="178"/>
    </row>
    <row r="18" spans="1:8" ht="48" customHeight="1">
      <c r="A18" s="179" t="s">
        <v>79</v>
      </c>
      <c r="B18" s="179"/>
      <c r="C18" s="180" t="s">
        <v>97</v>
      </c>
      <c r="D18" s="180"/>
      <c r="E18" s="180"/>
      <c r="F18" s="181" t="s">
        <v>140</v>
      </c>
      <c r="G18" s="181"/>
      <c r="H18" s="181"/>
    </row>
    <row r="19" spans="1:8" ht="48" customHeight="1">
      <c r="A19" s="176" t="s">
        <v>80</v>
      </c>
      <c r="B19" s="176"/>
      <c r="C19" s="177" t="s">
        <v>98</v>
      </c>
      <c r="D19" s="177"/>
      <c r="E19" s="177"/>
      <c r="F19" s="178" t="s">
        <v>141</v>
      </c>
      <c r="G19" s="178"/>
      <c r="H19" s="178"/>
    </row>
    <row r="20" spans="1:8" ht="19.95" customHeight="1">
      <c r="A20" s="135"/>
      <c r="B20" s="135"/>
      <c r="C20" s="135"/>
      <c r="D20" s="135"/>
      <c r="E20" s="135"/>
      <c r="F20" s="135"/>
      <c r="G20" s="135"/>
      <c r="H20" s="135"/>
    </row>
    <row r="21" spans="1:8" ht="24" customHeight="1">
      <c r="A21" s="182" t="s">
        <v>99</v>
      </c>
      <c r="B21" s="182"/>
      <c r="C21" s="182"/>
      <c r="D21" s="182"/>
      <c r="E21" s="182"/>
      <c r="F21" s="182"/>
      <c r="G21" s="182"/>
      <c r="H21" s="182"/>
    </row>
    <row r="22" spans="1:8" ht="19.95" customHeight="1">
      <c r="A22" s="183" t="s">
        <v>100</v>
      </c>
      <c r="B22" s="183"/>
      <c r="C22" s="184" t="s">
        <v>101</v>
      </c>
      <c r="D22" s="184"/>
      <c r="E22" s="184" t="s">
        <v>102</v>
      </c>
      <c r="F22" s="184"/>
      <c r="G22" s="184"/>
      <c r="H22" s="184"/>
    </row>
    <row r="23" spans="1:8" ht="43.95" customHeight="1">
      <c r="A23" s="185" t="s">
        <v>103</v>
      </c>
      <c r="B23" s="185"/>
      <c r="C23" s="177" t="s">
        <v>104</v>
      </c>
      <c r="D23" s="177"/>
      <c r="E23" s="178" t="s">
        <v>142</v>
      </c>
      <c r="F23" s="178"/>
      <c r="G23" s="178"/>
      <c r="H23" s="178"/>
    </row>
    <row r="24" spans="1:8" ht="43.95" customHeight="1">
      <c r="A24" s="186" t="s">
        <v>24</v>
      </c>
      <c r="B24" s="186"/>
      <c r="C24" s="180" t="s">
        <v>105</v>
      </c>
      <c r="D24" s="180"/>
      <c r="E24" s="181" t="s">
        <v>143</v>
      </c>
      <c r="F24" s="181"/>
      <c r="G24" s="181"/>
      <c r="H24" s="181"/>
    </row>
    <row r="25" spans="1:8" ht="43.95" customHeight="1">
      <c r="A25" s="185" t="s">
        <v>106</v>
      </c>
      <c r="B25" s="185"/>
      <c r="C25" s="177" t="s">
        <v>107</v>
      </c>
      <c r="D25" s="177"/>
      <c r="E25" s="178" t="s">
        <v>144</v>
      </c>
      <c r="F25" s="178"/>
      <c r="G25" s="178"/>
      <c r="H25" s="178"/>
    </row>
    <row r="26" spans="1:8" ht="43.95" customHeight="1">
      <c r="A26" s="186" t="s">
        <v>108</v>
      </c>
      <c r="B26" s="186"/>
      <c r="C26" s="180" t="s">
        <v>109</v>
      </c>
      <c r="D26" s="180"/>
      <c r="E26" s="181" t="s">
        <v>145</v>
      </c>
      <c r="F26" s="181"/>
      <c r="G26" s="181"/>
      <c r="H26" s="181"/>
    </row>
    <row r="27" spans="1:8" ht="43.95" customHeight="1">
      <c r="A27" s="185" t="s">
        <v>110</v>
      </c>
      <c r="B27" s="185"/>
      <c r="C27" s="177" t="s">
        <v>111</v>
      </c>
      <c r="D27" s="177"/>
      <c r="E27" s="178" t="s">
        <v>146</v>
      </c>
      <c r="F27" s="178"/>
      <c r="G27" s="178"/>
      <c r="H27" s="178"/>
    </row>
    <row r="28" spans="1:8" ht="43.95" customHeight="1">
      <c r="A28" s="186" t="s">
        <v>112</v>
      </c>
      <c r="B28" s="186"/>
      <c r="C28" s="180" t="s">
        <v>113</v>
      </c>
      <c r="D28" s="180"/>
      <c r="E28" s="181" t="s">
        <v>147</v>
      </c>
      <c r="F28" s="181"/>
      <c r="G28" s="181"/>
      <c r="H28" s="181"/>
    </row>
    <row r="29" spans="1:8" ht="43.95" customHeight="1">
      <c r="A29" s="185" t="s">
        <v>114</v>
      </c>
      <c r="B29" s="185"/>
      <c r="C29" s="177" t="s">
        <v>115</v>
      </c>
      <c r="D29" s="177"/>
      <c r="E29" s="178" t="s">
        <v>148</v>
      </c>
      <c r="F29" s="178"/>
      <c r="G29" s="178"/>
      <c r="H29" s="178"/>
    </row>
    <row r="30" spans="1:8" ht="43.95" customHeight="1">
      <c r="A30" s="186" t="s">
        <v>116</v>
      </c>
      <c r="B30" s="186"/>
      <c r="C30" s="180" t="s">
        <v>117</v>
      </c>
      <c r="D30" s="180"/>
      <c r="E30" s="181" t="s">
        <v>149</v>
      </c>
      <c r="F30" s="181"/>
      <c r="G30" s="181"/>
      <c r="H30" s="181"/>
    </row>
    <row r="31" spans="1:8" ht="19.95" customHeight="1">
      <c r="A31" s="139"/>
      <c r="B31" s="139"/>
      <c r="C31" s="139"/>
      <c r="D31" s="139"/>
      <c r="E31" s="139"/>
      <c r="F31" s="139"/>
      <c r="G31" s="139"/>
      <c r="H31" s="139"/>
    </row>
    <row r="32" spans="1:8" ht="24" customHeight="1">
      <c r="A32" s="172" t="s">
        <v>118</v>
      </c>
      <c r="B32" s="172"/>
      <c r="C32" s="172"/>
      <c r="D32" s="172"/>
      <c r="E32" s="172"/>
      <c r="F32" s="172"/>
      <c r="G32" s="172"/>
      <c r="H32" s="172"/>
    </row>
    <row r="33" spans="1:8" ht="19.95" customHeight="1">
      <c r="A33" s="184" t="s">
        <v>119</v>
      </c>
      <c r="B33" s="184"/>
      <c r="C33" s="184"/>
      <c r="D33" s="184" t="s">
        <v>78</v>
      </c>
      <c r="E33" s="184"/>
      <c r="F33" s="184" t="s">
        <v>79</v>
      </c>
      <c r="G33" s="184"/>
      <c r="H33" s="138" t="s">
        <v>80</v>
      </c>
    </row>
    <row r="34" spans="1:8" ht="34.049999999999997" customHeight="1">
      <c r="A34" s="187" t="s">
        <v>150</v>
      </c>
      <c r="B34" s="187"/>
      <c r="C34" s="187"/>
      <c r="D34" s="177">
        <v>163</v>
      </c>
      <c r="E34" s="177"/>
      <c r="F34" s="177">
        <v>163</v>
      </c>
      <c r="G34" s="177"/>
      <c r="H34" s="140">
        <v>163</v>
      </c>
    </row>
    <row r="35" spans="1:8" ht="34.049999999999997" customHeight="1">
      <c r="A35" s="188" t="s">
        <v>151</v>
      </c>
      <c r="B35" s="188"/>
      <c r="C35" s="188"/>
      <c r="D35" s="189">
        <v>256.52375234216203</v>
      </c>
      <c r="E35" s="180"/>
      <c r="F35" s="189">
        <v>300.751985504603</v>
      </c>
      <c r="G35" s="180"/>
      <c r="H35" s="144">
        <v>610.34961764169498</v>
      </c>
    </row>
    <row r="36" spans="1:8" ht="34.049999999999997" customHeight="1">
      <c r="A36" s="187" t="s">
        <v>152</v>
      </c>
      <c r="B36" s="187"/>
      <c r="C36" s="187"/>
      <c r="D36" s="177">
        <v>144</v>
      </c>
      <c r="E36" s="177"/>
      <c r="F36" s="177">
        <v>144</v>
      </c>
      <c r="G36" s="177"/>
      <c r="H36" s="140">
        <v>144</v>
      </c>
    </row>
    <row r="37" spans="1:8" ht="34.049999999999997" customHeight="1">
      <c r="A37" s="188" t="s">
        <v>153</v>
      </c>
      <c r="B37" s="188"/>
      <c r="C37" s="188"/>
      <c r="D37" s="180">
        <v>6.0430000000000001</v>
      </c>
      <c r="E37" s="180"/>
      <c r="F37" s="180">
        <v>6.0430000000000001</v>
      </c>
      <c r="G37" s="180"/>
      <c r="H37" s="141">
        <v>6.0430000000000001</v>
      </c>
    </row>
    <row r="38" spans="1:8" ht="34.049999999999997" customHeight="1">
      <c r="A38" s="187" t="s">
        <v>154</v>
      </c>
      <c r="B38" s="187"/>
      <c r="C38" s="187"/>
      <c r="D38" s="177">
        <v>2.4249999999999998</v>
      </c>
      <c r="E38" s="177"/>
      <c r="F38" s="177">
        <v>2.4249999999999998</v>
      </c>
      <c r="G38" s="177"/>
      <c r="H38" s="140">
        <v>2.4249999999999998</v>
      </c>
    </row>
    <row r="39" spans="1:8" ht="34.049999999999997" customHeight="1">
      <c r="A39" s="191" t="s">
        <v>155</v>
      </c>
      <c r="B39" s="191"/>
      <c r="C39" s="191"/>
      <c r="D39" s="192">
        <v>3.6179999999999999</v>
      </c>
      <c r="E39" s="192"/>
      <c r="F39" s="192">
        <v>3.6179999999999999</v>
      </c>
      <c r="G39" s="192"/>
      <c r="H39" s="142">
        <v>3.6179999999999999</v>
      </c>
    </row>
    <row r="40" spans="1:8" ht="34.049999999999997" customHeight="1">
      <c r="A40" s="187" t="s">
        <v>164</v>
      </c>
      <c r="B40" s="187"/>
      <c r="C40" s="187"/>
      <c r="D40" s="193">
        <v>-6807.7707853161</v>
      </c>
      <c r="E40" s="177"/>
      <c r="F40" s="193">
        <v>-6807.7707853161</v>
      </c>
      <c r="G40" s="177"/>
      <c r="H40" s="143">
        <v>-6807.7707853161</v>
      </c>
    </row>
    <row r="41" spans="1:8" ht="19.95" customHeight="1">
      <c r="A41" s="135"/>
      <c r="B41" s="135"/>
      <c r="C41" s="135"/>
      <c r="D41" s="135"/>
      <c r="E41" s="135"/>
      <c r="F41" s="135"/>
      <c r="G41" s="135"/>
      <c r="H41" s="135"/>
    </row>
    <row r="42" spans="1:8" ht="58.05" customHeight="1">
      <c r="A42" s="194" t="s">
        <v>120</v>
      </c>
      <c r="B42" s="194"/>
      <c r="C42" s="173" t="s">
        <v>156</v>
      </c>
      <c r="D42" s="173"/>
      <c r="E42" s="173"/>
      <c r="F42" s="173"/>
      <c r="G42" s="173"/>
      <c r="H42" s="173"/>
    </row>
    <row r="43" spans="1:8" ht="19.95" customHeight="1">
      <c r="A43" s="135"/>
      <c r="B43" s="135"/>
      <c r="C43" s="135"/>
      <c r="D43" s="135"/>
      <c r="E43" s="135"/>
      <c r="F43" s="135"/>
      <c r="G43" s="135"/>
      <c r="H43" s="135"/>
    </row>
    <row r="44" spans="1:8" ht="24" customHeight="1">
      <c r="A44" s="195" t="s">
        <v>121</v>
      </c>
      <c r="B44" s="195"/>
      <c r="C44" s="195"/>
      <c r="D44" s="195"/>
      <c r="E44" s="195"/>
      <c r="F44" s="195"/>
      <c r="G44" s="195"/>
      <c r="H44" s="195"/>
    </row>
    <row r="45" spans="1:8" ht="36" customHeight="1">
      <c r="A45" s="137" t="s">
        <v>122</v>
      </c>
      <c r="B45" s="190" t="s">
        <v>123</v>
      </c>
      <c r="C45" s="190"/>
      <c r="D45" s="190"/>
      <c r="E45" s="190"/>
      <c r="F45" s="190"/>
      <c r="G45" s="190"/>
      <c r="H45" s="190"/>
    </row>
    <row r="46" spans="1:8" ht="36" customHeight="1">
      <c r="A46" s="137" t="s">
        <v>122</v>
      </c>
      <c r="B46" s="190" t="s">
        <v>124</v>
      </c>
      <c r="C46" s="190"/>
      <c r="D46" s="190"/>
      <c r="E46" s="190"/>
      <c r="F46" s="190"/>
      <c r="G46" s="190"/>
      <c r="H46" s="190"/>
    </row>
    <row r="47" spans="1:8" ht="36" customHeight="1">
      <c r="A47" s="137" t="s">
        <v>122</v>
      </c>
      <c r="B47" s="190" t="s">
        <v>125</v>
      </c>
      <c r="C47" s="190"/>
      <c r="D47" s="190"/>
      <c r="E47" s="190"/>
      <c r="F47" s="190"/>
      <c r="G47" s="190"/>
      <c r="H47" s="190"/>
    </row>
    <row r="48" spans="1:8" ht="36" customHeight="1">
      <c r="A48" s="137" t="s">
        <v>122</v>
      </c>
      <c r="B48" s="190" t="s">
        <v>126</v>
      </c>
      <c r="C48" s="190"/>
      <c r="D48" s="190"/>
      <c r="E48" s="190"/>
      <c r="F48" s="190"/>
      <c r="G48" s="190"/>
      <c r="H48" s="190"/>
    </row>
    <row r="49" spans="1:8" ht="43.95" customHeight="1">
      <c r="A49" s="137" t="s">
        <v>122</v>
      </c>
      <c r="B49" s="190" t="s">
        <v>157</v>
      </c>
      <c r="C49" s="190"/>
      <c r="D49" s="190"/>
      <c r="E49" s="190"/>
      <c r="F49" s="190"/>
      <c r="G49" s="190"/>
      <c r="H49" s="190"/>
    </row>
    <row r="50" spans="1:8" ht="43.95" customHeight="1">
      <c r="A50" s="137" t="s">
        <v>122</v>
      </c>
      <c r="B50" s="190" t="s">
        <v>158</v>
      </c>
      <c r="C50" s="190"/>
      <c r="D50" s="190"/>
      <c r="E50" s="190"/>
      <c r="F50" s="190"/>
      <c r="G50" s="190"/>
      <c r="H50" s="190"/>
    </row>
    <row r="51" spans="1:8" ht="43.95" customHeight="1">
      <c r="A51" s="137" t="s">
        <v>122</v>
      </c>
      <c r="B51" s="190" t="s">
        <v>159</v>
      </c>
      <c r="C51" s="190"/>
      <c r="D51" s="190"/>
      <c r="E51" s="190"/>
      <c r="F51" s="190"/>
      <c r="G51" s="190"/>
      <c r="H51" s="190"/>
    </row>
    <row r="52" spans="1:8" ht="36" customHeight="1">
      <c r="A52" s="137" t="s">
        <v>122</v>
      </c>
      <c r="B52" s="190" t="s">
        <v>127</v>
      </c>
      <c r="C52" s="190"/>
      <c r="D52" s="190"/>
      <c r="E52" s="190"/>
      <c r="F52" s="190"/>
      <c r="G52" s="190"/>
      <c r="H52" s="190"/>
    </row>
    <row r="53" spans="1:8" ht="54" customHeight="1">
      <c r="A53" s="137" t="s">
        <v>122</v>
      </c>
      <c r="B53" s="190" t="s">
        <v>162</v>
      </c>
      <c r="C53" s="190"/>
      <c r="D53" s="190"/>
      <c r="E53" s="190"/>
      <c r="F53" s="190"/>
      <c r="G53" s="190"/>
      <c r="H53" s="190"/>
    </row>
    <row r="54" spans="1:8" ht="19.95" customHeight="1">
      <c r="A54" s="135"/>
      <c r="B54" s="135"/>
      <c r="C54" s="135"/>
      <c r="D54" s="135"/>
      <c r="E54" s="135"/>
      <c r="F54" s="135"/>
      <c r="G54" s="135"/>
      <c r="H54" s="135"/>
    </row>
    <row r="55" spans="1:8" ht="24" customHeight="1">
      <c r="A55" s="195" t="s">
        <v>128</v>
      </c>
      <c r="B55" s="195"/>
      <c r="C55" s="195"/>
      <c r="D55" s="195"/>
      <c r="E55" s="195"/>
      <c r="F55" s="195"/>
      <c r="G55" s="195"/>
      <c r="H55" s="195"/>
    </row>
    <row r="56" spans="1:8" ht="36" customHeight="1">
      <c r="A56" s="137" t="s">
        <v>122</v>
      </c>
      <c r="B56" s="196" t="s">
        <v>129</v>
      </c>
      <c r="C56" s="196"/>
      <c r="D56" s="196"/>
      <c r="E56" s="196"/>
      <c r="F56" s="196"/>
      <c r="G56" s="196"/>
      <c r="H56" s="196"/>
    </row>
    <row r="57" spans="1:8" ht="36" customHeight="1">
      <c r="A57" s="137" t="s">
        <v>122</v>
      </c>
      <c r="B57" s="196" t="s">
        <v>161</v>
      </c>
      <c r="C57" s="196"/>
      <c r="D57" s="196"/>
      <c r="E57" s="196"/>
      <c r="F57" s="196"/>
      <c r="G57" s="196"/>
      <c r="H57" s="196"/>
    </row>
    <row r="58" spans="1:8" ht="36" customHeight="1">
      <c r="A58" s="137" t="s">
        <v>122</v>
      </c>
      <c r="B58" s="196" t="s">
        <v>130</v>
      </c>
      <c r="C58" s="196"/>
      <c r="D58" s="196"/>
      <c r="E58" s="196"/>
      <c r="F58" s="196"/>
      <c r="G58" s="196"/>
      <c r="H58" s="196"/>
    </row>
    <row r="59" spans="1:8" ht="36" customHeight="1">
      <c r="A59" s="137" t="s">
        <v>122</v>
      </c>
      <c r="B59" s="196" t="s">
        <v>131</v>
      </c>
      <c r="C59" s="196"/>
      <c r="D59" s="196"/>
      <c r="E59" s="196"/>
      <c r="F59" s="196"/>
      <c r="G59" s="196"/>
      <c r="H59" s="196"/>
    </row>
    <row r="60" spans="1:8" ht="36" customHeight="1">
      <c r="A60" s="137" t="s">
        <v>122</v>
      </c>
      <c r="B60" s="196" t="s">
        <v>132</v>
      </c>
      <c r="C60" s="196"/>
      <c r="D60" s="196"/>
      <c r="E60" s="196"/>
      <c r="F60" s="196"/>
      <c r="G60" s="196"/>
      <c r="H60" s="196"/>
    </row>
    <row r="61" spans="1:8" ht="36" customHeight="1">
      <c r="A61" s="137" t="s">
        <v>122</v>
      </c>
      <c r="B61" s="196" t="s">
        <v>133</v>
      </c>
      <c r="C61" s="196"/>
      <c r="D61" s="196"/>
      <c r="E61" s="196"/>
      <c r="F61" s="196"/>
      <c r="G61" s="196"/>
      <c r="H61" s="196"/>
    </row>
    <row r="62" spans="1:8" ht="19.95" customHeight="1">
      <c r="A62" s="135"/>
      <c r="B62" s="135"/>
      <c r="C62" s="135"/>
      <c r="D62" s="135"/>
      <c r="E62" s="135"/>
      <c r="F62" s="135"/>
      <c r="G62" s="135"/>
      <c r="H62" s="135"/>
    </row>
    <row r="63" spans="1:8" ht="34.049999999999997" customHeight="1">
      <c r="A63" s="197" t="s">
        <v>160</v>
      </c>
      <c r="B63" s="197"/>
      <c r="C63" s="197"/>
      <c r="D63" s="197"/>
      <c r="E63" s="197"/>
      <c r="F63" s="197"/>
      <c r="G63" s="197"/>
      <c r="H63" s="197"/>
    </row>
    <row r="64" spans="1:8" ht="4.2" customHeight="1">
      <c r="A64" s="197"/>
      <c r="B64" s="197"/>
      <c r="C64" s="197"/>
      <c r="D64" s="197"/>
      <c r="E64" s="197"/>
      <c r="F64" s="197"/>
      <c r="G64" s="197"/>
      <c r="H64" s="197"/>
    </row>
  </sheetData>
  <mergeCells count="97">
    <mergeCell ref="B60:H60"/>
    <mergeCell ref="B61:H61"/>
    <mergeCell ref="A63:H64"/>
    <mergeCell ref="A3:H3"/>
    <mergeCell ref="E1:F1"/>
    <mergeCell ref="B53:H53"/>
    <mergeCell ref="A55:H55"/>
    <mergeCell ref="B56:H56"/>
    <mergeCell ref="B57:H57"/>
    <mergeCell ref="B58:H58"/>
    <mergeCell ref="B59:H59"/>
    <mergeCell ref="B48:H48"/>
    <mergeCell ref="B49:H49"/>
    <mergeCell ref="B50:H50"/>
    <mergeCell ref="B51:H51"/>
    <mergeCell ref="B52:H52"/>
    <mergeCell ref="B47:H47"/>
    <mergeCell ref="A39:C39"/>
    <mergeCell ref="D39:E39"/>
    <mergeCell ref="F39:G39"/>
    <mergeCell ref="A40:C40"/>
    <mergeCell ref="D40:E40"/>
    <mergeCell ref="F40:G40"/>
    <mergeCell ref="A42:B42"/>
    <mergeCell ref="C42:H42"/>
    <mergeCell ref="A44:H44"/>
    <mergeCell ref="B45:H45"/>
    <mergeCell ref="B46:H46"/>
    <mergeCell ref="A37:C37"/>
    <mergeCell ref="D37:E37"/>
    <mergeCell ref="F37:G37"/>
    <mergeCell ref="A38:C38"/>
    <mergeCell ref="D38:E38"/>
    <mergeCell ref="F38:G38"/>
    <mergeCell ref="A35:C35"/>
    <mergeCell ref="D35:E35"/>
    <mergeCell ref="F35:G35"/>
    <mergeCell ref="A36:C36"/>
    <mergeCell ref="D36:E36"/>
    <mergeCell ref="F36:G36"/>
    <mergeCell ref="A32:H32"/>
    <mergeCell ref="A33:C33"/>
    <mergeCell ref="D33:E33"/>
    <mergeCell ref="F33:G33"/>
    <mergeCell ref="A34:C34"/>
    <mergeCell ref="D34:E34"/>
    <mergeCell ref="F34:G34"/>
    <mergeCell ref="A29:B29"/>
    <mergeCell ref="C29:D29"/>
    <mergeCell ref="E29:H29"/>
    <mergeCell ref="A30:B30"/>
    <mergeCell ref="C30:D30"/>
    <mergeCell ref="E30:H30"/>
    <mergeCell ref="A27:B27"/>
    <mergeCell ref="C27:D27"/>
    <mergeCell ref="E27:H27"/>
    <mergeCell ref="A28:B28"/>
    <mergeCell ref="C28:D28"/>
    <mergeCell ref="E28:H28"/>
    <mergeCell ref="A25:B25"/>
    <mergeCell ref="C25:D25"/>
    <mergeCell ref="E25:H25"/>
    <mergeCell ref="A26:B26"/>
    <mergeCell ref="C26:D26"/>
    <mergeCell ref="E26:H26"/>
    <mergeCell ref="A23:B23"/>
    <mergeCell ref="C23:D23"/>
    <mergeCell ref="E23:H23"/>
    <mergeCell ref="A24:B24"/>
    <mergeCell ref="C24:D24"/>
    <mergeCell ref="E24:H24"/>
    <mergeCell ref="A19:B19"/>
    <mergeCell ref="C19:E19"/>
    <mergeCell ref="F19:H19"/>
    <mergeCell ref="A21:H21"/>
    <mergeCell ref="A22:B22"/>
    <mergeCell ref="C22:D22"/>
    <mergeCell ref="E22:H22"/>
    <mergeCell ref="A17:B17"/>
    <mergeCell ref="C17:E17"/>
    <mergeCell ref="F17:H17"/>
    <mergeCell ref="A18:B18"/>
    <mergeCell ref="C18:E18"/>
    <mergeCell ref="F18:H18"/>
    <mergeCell ref="A16:B16"/>
    <mergeCell ref="C16:E16"/>
    <mergeCell ref="F16:H16"/>
    <mergeCell ref="A4:H4"/>
    <mergeCell ref="A2:H2"/>
    <mergeCell ref="A5:H6"/>
    <mergeCell ref="A8:H8"/>
    <mergeCell ref="B9:H9"/>
    <mergeCell ref="B10:H10"/>
    <mergeCell ref="B11:H11"/>
    <mergeCell ref="B12:H12"/>
    <mergeCell ref="B13:H13"/>
    <mergeCell ref="A15:H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AE1C7-0F49-4A2C-8E19-E2BFA0646578}">
  <sheetPr>
    <tabColor rgb="FFFF0000"/>
  </sheetPr>
  <dimension ref="A1:GS55"/>
  <sheetViews>
    <sheetView showGridLines="0" tabSelected="1" zoomScaleNormal="100" workbookViewId="0">
      <selection activeCell="F31" sqref="F31"/>
    </sheetView>
  </sheetViews>
  <sheetFormatPr defaultColWidth="8.88671875" defaultRowHeight="14.4"/>
  <cols>
    <col min="1" max="1" width="3.44140625" customWidth="1"/>
    <col min="2" max="2" width="48.33203125" customWidth="1"/>
    <col min="3" max="4" width="12.33203125" customWidth="1"/>
    <col min="5" max="5" width="12.6640625" customWidth="1"/>
    <col min="6" max="6" width="10.5546875" customWidth="1"/>
    <col min="7" max="7" width="111.88671875" customWidth="1"/>
    <col min="8" max="8" width="33.6640625" customWidth="1"/>
    <col min="9" max="9" width="22.88671875" customWidth="1"/>
    <col min="10" max="10" width="27.109375" style="25" customWidth="1"/>
    <col min="11" max="11" width="21.109375" style="25" customWidth="1"/>
    <col min="12" max="39" width="9.6640625" style="25" customWidth="1"/>
    <col min="40" max="42" width="10.6640625" style="25" bestFit="1" customWidth="1"/>
    <col min="43" max="43" width="8.88671875" style="25"/>
    <col min="44" max="44" width="8.88671875" style="22"/>
    <col min="49" max="49" width="7.5546875" style="25" customWidth="1"/>
    <col min="50" max="50" width="21.109375" style="25" customWidth="1"/>
    <col min="51" max="78" width="9.6640625" style="25" customWidth="1"/>
    <col min="79" max="81" width="10.6640625" style="25" bestFit="1" customWidth="1"/>
    <col min="88" max="88" width="10.88671875" customWidth="1"/>
  </cols>
  <sheetData>
    <row r="1" spans="1:201" s="23" customFormat="1" ht="48" customHeight="1">
      <c r="B1" s="147"/>
      <c r="C1" s="166" t="s">
        <v>166</v>
      </c>
      <c r="D1" s="166"/>
      <c r="E1" s="167"/>
      <c r="F1" s="148" t="s">
        <v>71</v>
      </c>
      <c r="G1" s="151"/>
      <c r="H1" s="147"/>
      <c r="I1" s="147"/>
      <c r="J1" s="147"/>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47"/>
      <c r="AS1" s="147"/>
      <c r="AT1" s="147"/>
      <c r="AU1" s="147"/>
      <c r="AV1" s="147"/>
      <c r="AW1" s="152"/>
      <c r="AX1" s="152"/>
      <c r="AY1" s="152"/>
      <c r="AZ1" s="152"/>
      <c r="BA1" s="152"/>
      <c r="BB1" s="152"/>
      <c r="BC1" s="152"/>
      <c r="BD1" s="152"/>
      <c r="BE1" s="152"/>
      <c r="BF1" s="152"/>
      <c r="BG1" s="152"/>
      <c r="BH1" s="152"/>
      <c r="BI1" s="152"/>
      <c r="BJ1" s="152"/>
      <c r="BK1" s="152"/>
      <c r="BL1" s="152"/>
      <c r="BM1" s="152"/>
      <c r="BN1" s="152"/>
      <c r="BO1" s="152"/>
      <c r="BP1" s="152"/>
      <c r="BQ1" s="152"/>
      <c r="BR1" s="152"/>
      <c r="BS1" s="152"/>
      <c r="BT1" s="152"/>
      <c r="BU1" s="152"/>
      <c r="BV1" s="152"/>
      <c r="BW1" s="152"/>
      <c r="BX1" s="152"/>
      <c r="BY1" s="152"/>
      <c r="BZ1" s="152"/>
      <c r="CA1" s="152"/>
      <c r="CB1" s="152"/>
      <c r="CC1" s="152"/>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c r="DN1" s="147"/>
      <c r="DO1" s="147"/>
      <c r="DP1" s="147"/>
      <c r="DQ1" s="147"/>
      <c r="DR1" s="147"/>
      <c r="DS1" s="147"/>
      <c r="DT1" s="147"/>
      <c r="DU1" s="147"/>
      <c r="DV1" s="147"/>
      <c r="DW1" s="147"/>
      <c r="DX1" s="147"/>
      <c r="DY1" s="147"/>
      <c r="DZ1" s="147"/>
      <c r="EA1" s="147"/>
      <c r="EB1" s="147"/>
      <c r="EC1" s="147"/>
      <c r="ED1" s="147"/>
      <c r="EE1" s="147"/>
      <c r="EF1" s="147"/>
      <c r="EG1" s="147"/>
      <c r="EH1" s="147"/>
      <c r="EI1" s="147"/>
      <c r="EJ1" s="147"/>
      <c r="EK1" s="147"/>
      <c r="EL1" s="147"/>
      <c r="EM1" s="147"/>
      <c r="EN1" s="147"/>
      <c r="EO1" s="147"/>
      <c r="EP1" s="147"/>
      <c r="EQ1" s="147"/>
      <c r="ER1" s="147"/>
      <c r="ES1" s="147"/>
      <c r="ET1" s="147"/>
      <c r="EU1" s="147"/>
      <c r="EV1" s="147"/>
      <c r="EW1" s="147"/>
      <c r="EX1" s="147"/>
      <c r="EY1" s="147"/>
      <c r="EZ1" s="147"/>
      <c r="FA1" s="147"/>
      <c r="FB1" s="147"/>
      <c r="FC1" s="147"/>
      <c r="FD1" s="147"/>
      <c r="FE1" s="147"/>
      <c r="FF1" s="147"/>
      <c r="FG1" s="147"/>
      <c r="FH1" s="147"/>
      <c r="FI1" s="147"/>
      <c r="FJ1" s="147"/>
      <c r="FK1" s="147"/>
      <c r="FL1" s="147"/>
      <c r="FM1" s="147"/>
      <c r="FN1" s="147"/>
      <c r="FO1" s="147"/>
      <c r="FP1" s="147"/>
      <c r="FQ1" s="147"/>
      <c r="FR1" s="147"/>
      <c r="FS1" s="147"/>
      <c r="FT1" s="147"/>
      <c r="FU1" s="147"/>
      <c r="FV1" s="147"/>
      <c r="FW1" s="147"/>
      <c r="FX1" s="147"/>
      <c r="FY1" s="147"/>
      <c r="FZ1" s="147"/>
      <c r="GA1" s="147"/>
      <c r="GB1" s="147"/>
      <c r="GC1" s="147"/>
      <c r="GD1" s="147"/>
      <c r="GE1" s="147"/>
      <c r="GF1" s="147"/>
      <c r="GG1" s="147"/>
      <c r="GH1" s="147"/>
      <c r="GI1" s="147"/>
      <c r="GJ1" s="147"/>
      <c r="GK1" s="147"/>
      <c r="GL1" s="147"/>
      <c r="GM1" s="147"/>
      <c r="GN1" s="147"/>
      <c r="GO1" s="147"/>
      <c r="GP1" s="147"/>
      <c r="GQ1" s="147"/>
      <c r="GR1" s="147"/>
      <c r="GS1" s="147"/>
    </row>
    <row r="2" spans="1:201" ht="18" customHeight="1" thickBot="1">
      <c r="C2" s="118"/>
      <c r="D2" s="119"/>
      <c r="AR2"/>
    </row>
    <row r="3" spans="1:201" ht="18" customHeight="1">
      <c r="B3" s="66"/>
      <c r="C3" s="38"/>
      <c r="D3" s="38"/>
      <c r="E3" s="38"/>
      <c r="F3" s="38"/>
      <c r="G3" s="39"/>
      <c r="H3" s="6"/>
      <c r="I3" s="6"/>
      <c r="K3" s="95" t="s">
        <v>73</v>
      </c>
      <c r="L3" s="63" t="s">
        <v>23</v>
      </c>
      <c r="M3" s="64">
        <v>1</v>
      </c>
      <c r="N3" s="64">
        <v>2</v>
      </c>
      <c r="O3" s="64">
        <v>3</v>
      </c>
      <c r="P3" s="64">
        <v>4</v>
      </c>
      <c r="Q3" s="64">
        <v>5</v>
      </c>
      <c r="R3" s="64">
        <v>6</v>
      </c>
      <c r="S3" s="64">
        <v>7</v>
      </c>
      <c r="T3" s="64">
        <v>8</v>
      </c>
      <c r="U3" s="64">
        <v>9</v>
      </c>
      <c r="V3" s="64">
        <v>10</v>
      </c>
      <c r="W3" s="64">
        <v>11</v>
      </c>
      <c r="X3" s="64">
        <v>12</v>
      </c>
      <c r="Y3" s="64">
        <v>13</v>
      </c>
      <c r="Z3" s="64">
        <v>14</v>
      </c>
      <c r="AA3" s="64">
        <v>15</v>
      </c>
      <c r="AB3" s="64">
        <v>16</v>
      </c>
      <c r="AC3" s="64">
        <v>17</v>
      </c>
      <c r="AD3" s="64">
        <v>18</v>
      </c>
      <c r="AE3" s="64">
        <v>19</v>
      </c>
      <c r="AF3" s="64">
        <v>20</v>
      </c>
      <c r="AG3" s="64">
        <v>21</v>
      </c>
      <c r="AH3" s="64">
        <v>22</v>
      </c>
      <c r="AI3" s="64">
        <v>23</v>
      </c>
      <c r="AJ3" s="64">
        <v>24</v>
      </c>
      <c r="AK3" s="64">
        <v>25</v>
      </c>
      <c r="AL3" s="64">
        <v>26</v>
      </c>
      <c r="AM3" s="64">
        <v>27</v>
      </c>
      <c r="AN3" s="64">
        <v>28</v>
      </c>
      <c r="AO3" s="64">
        <v>29</v>
      </c>
      <c r="AP3" s="64">
        <v>30</v>
      </c>
      <c r="AX3" s="95" t="s">
        <v>72</v>
      </c>
      <c r="AY3" s="63" t="s">
        <v>23</v>
      </c>
      <c r="AZ3" s="64">
        <v>1</v>
      </c>
      <c r="BA3" s="64">
        <v>2</v>
      </c>
      <c r="BB3" s="64">
        <v>3</v>
      </c>
      <c r="BC3" s="64">
        <v>4</v>
      </c>
      <c r="BD3" s="64">
        <v>5</v>
      </c>
      <c r="BE3" s="64">
        <v>6</v>
      </c>
      <c r="BF3" s="64">
        <v>7</v>
      </c>
      <c r="BG3" s="64">
        <v>8</v>
      </c>
      <c r="BH3" s="64">
        <v>9</v>
      </c>
      <c r="BI3" s="64">
        <v>10</v>
      </c>
      <c r="BJ3" s="64">
        <v>11</v>
      </c>
      <c r="BK3" s="64">
        <v>12</v>
      </c>
      <c r="BL3" s="64">
        <v>13</v>
      </c>
      <c r="BM3" s="64">
        <v>14</v>
      </c>
      <c r="BN3" s="64">
        <v>15</v>
      </c>
      <c r="BO3" s="64">
        <v>16</v>
      </c>
      <c r="BP3" s="64">
        <v>17</v>
      </c>
      <c r="BQ3" s="64">
        <v>18</v>
      </c>
      <c r="BR3" s="64">
        <v>19</v>
      </c>
      <c r="BS3" s="64">
        <v>20</v>
      </c>
      <c r="BT3" s="64">
        <v>21</v>
      </c>
      <c r="BU3" s="64">
        <v>22</v>
      </c>
      <c r="BV3" s="64">
        <v>23</v>
      </c>
      <c r="BW3" s="64">
        <v>24</v>
      </c>
      <c r="BX3" s="64">
        <v>25</v>
      </c>
      <c r="BY3" s="64">
        <v>26</v>
      </c>
      <c r="BZ3" s="64">
        <v>27</v>
      </c>
      <c r="CA3" s="64">
        <v>28</v>
      </c>
      <c r="CB3" s="64">
        <v>29</v>
      </c>
      <c r="CC3" s="64">
        <v>30</v>
      </c>
      <c r="CI3" s="25"/>
      <c r="CJ3" s="95" t="s">
        <v>74</v>
      </c>
      <c r="CK3" s="63" t="s">
        <v>23</v>
      </c>
      <c r="CL3" s="64">
        <v>1</v>
      </c>
      <c r="CM3" s="64">
        <v>2</v>
      </c>
      <c r="CN3" s="64">
        <v>3</v>
      </c>
      <c r="CO3" s="64">
        <v>4</v>
      </c>
      <c r="CP3" s="64">
        <v>5</v>
      </c>
      <c r="CQ3" s="64">
        <v>6</v>
      </c>
      <c r="CR3" s="64">
        <v>7</v>
      </c>
      <c r="CS3" s="64">
        <v>8</v>
      </c>
      <c r="CT3" s="64">
        <v>9</v>
      </c>
      <c r="CU3" s="64">
        <v>10</v>
      </c>
      <c r="CV3" s="64">
        <v>11</v>
      </c>
      <c r="CW3" s="64">
        <v>12</v>
      </c>
      <c r="CX3" s="64">
        <v>13</v>
      </c>
      <c r="CY3" s="64">
        <v>14</v>
      </c>
      <c r="CZ3" s="64">
        <v>15</v>
      </c>
      <c r="DA3" s="64">
        <v>16</v>
      </c>
      <c r="DB3" s="64">
        <v>17</v>
      </c>
      <c r="DC3" s="64">
        <v>18</v>
      </c>
      <c r="DD3" s="64">
        <v>19</v>
      </c>
      <c r="DE3" s="64">
        <v>20</v>
      </c>
      <c r="DF3" s="64">
        <v>21</v>
      </c>
      <c r="DG3" s="64">
        <v>22</v>
      </c>
      <c r="DH3" s="64">
        <v>23</v>
      </c>
      <c r="DI3" s="64">
        <v>24</v>
      </c>
      <c r="DJ3" s="64">
        <v>25</v>
      </c>
      <c r="DK3" s="64">
        <v>26</v>
      </c>
      <c r="DL3" s="64">
        <v>27</v>
      </c>
      <c r="DM3" s="64">
        <v>28</v>
      </c>
      <c r="DN3" s="64">
        <v>29</v>
      </c>
      <c r="DO3" s="64">
        <v>30</v>
      </c>
    </row>
    <row r="4" spans="1:201" ht="18" customHeight="1">
      <c r="B4" s="104" t="s">
        <v>75</v>
      </c>
      <c r="D4" s="41"/>
      <c r="E4" s="41"/>
      <c r="G4" s="42"/>
      <c r="H4" s="8"/>
      <c r="I4" s="8"/>
      <c r="L4" s="67" t="s">
        <v>24</v>
      </c>
      <c r="M4" s="68">
        <f>C11</f>
        <v>2500</v>
      </c>
      <c r="N4" s="68">
        <f>M4</f>
        <v>2500</v>
      </c>
      <c r="O4" s="68">
        <f t="shared" ref="O4:AP4" si="0">N4</f>
        <v>2500</v>
      </c>
      <c r="P4" s="68">
        <f t="shared" si="0"/>
        <v>2500</v>
      </c>
      <c r="Q4" s="68">
        <f t="shared" si="0"/>
        <v>2500</v>
      </c>
      <c r="R4" s="68">
        <f t="shared" si="0"/>
        <v>2500</v>
      </c>
      <c r="S4" s="68">
        <f t="shared" si="0"/>
        <v>2500</v>
      </c>
      <c r="T4" s="68">
        <f t="shared" si="0"/>
        <v>2500</v>
      </c>
      <c r="U4" s="68">
        <f t="shared" si="0"/>
        <v>2500</v>
      </c>
      <c r="V4" s="68">
        <f t="shared" si="0"/>
        <v>2500</v>
      </c>
      <c r="W4" s="68">
        <f t="shared" si="0"/>
        <v>2500</v>
      </c>
      <c r="X4" s="68">
        <f t="shared" si="0"/>
        <v>2500</v>
      </c>
      <c r="Y4" s="68">
        <f t="shared" si="0"/>
        <v>2500</v>
      </c>
      <c r="Z4" s="68">
        <f t="shared" si="0"/>
        <v>2500</v>
      </c>
      <c r="AA4" s="68">
        <f t="shared" si="0"/>
        <v>2500</v>
      </c>
      <c r="AB4" s="68">
        <f t="shared" si="0"/>
        <v>2500</v>
      </c>
      <c r="AC4" s="68">
        <f t="shared" si="0"/>
        <v>2500</v>
      </c>
      <c r="AD4" s="68">
        <f t="shared" si="0"/>
        <v>2500</v>
      </c>
      <c r="AE4" s="68">
        <f t="shared" si="0"/>
        <v>2500</v>
      </c>
      <c r="AF4" s="68">
        <f t="shared" si="0"/>
        <v>2500</v>
      </c>
      <c r="AG4" s="68">
        <f t="shared" si="0"/>
        <v>2500</v>
      </c>
      <c r="AH4" s="68">
        <f t="shared" si="0"/>
        <v>2500</v>
      </c>
      <c r="AI4" s="68">
        <f t="shared" si="0"/>
        <v>2500</v>
      </c>
      <c r="AJ4" s="68">
        <f t="shared" si="0"/>
        <v>2500</v>
      </c>
      <c r="AK4" s="68">
        <f t="shared" si="0"/>
        <v>2500</v>
      </c>
      <c r="AL4" s="68">
        <f t="shared" si="0"/>
        <v>2500</v>
      </c>
      <c r="AM4" s="68">
        <f t="shared" si="0"/>
        <v>2500</v>
      </c>
      <c r="AN4" s="68">
        <f t="shared" si="0"/>
        <v>2500</v>
      </c>
      <c r="AO4" s="68">
        <f t="shared" si="0"/>
        <v>2500</v>
      </c>
      <c r="AP4" s="68">
        <f t="shared" si="0"/>
        <v>2500</v>
      </c>
      <c r="AY4" s="67" t="s">
        <v>24</v>
      </c>
      <c r="AZ4" s="68">
        <f>D11</f>
        <v>2500</v>
      </c>
      <c r="BA4" s="68">
        <f>AZ4</f>
        <v>2500</v>
      </c>
      <c r="BB4" s="68">
        <f t="shared" ref="BB4:CC4" si="1">BA4</f>
        <v>2500</v>
      </c>
      <c r="BC4" s="68">
        <f t="shared" si="1"/>
        <v>2500</v>
      </c>
      <c r="BD4" s="68">
        <f t="shared" si="1"/>
        <v>2500</v>
      </c>
      <c r="BE4" s="68">
        <f t="shared" si="1"/>
        <v>2500</v>
      </c>
      <c r="BF4" s="68">
        <f t="shared" si="1"/>
        <v>2500</v>
      </c>
      <c r="BG4" s="68">
        <f t="shared" si="1"/>
        <v>2500</v>
      </c>
      <c r="BH4" s="68">
        <f t="shared" si="1"/>
        <v>2500</v>
      </c>
      <c r="BI4" s="68">
        <f t="shared" si="1"/>
        <v>2500</v>
      </c>
      <c r="BJ4" s="68">
        <f t="shared" si="1"/>
        <v>2500</v>
      </c>
      <c r="BK4" s="68">
        <f t="shared" si="1"/>
        <v>2500</v>
      </c>
      <c r="BL4" s="68">
        <f t="shared" si="1"/>
        <v>2500</v>
      </c>
      <c r="BM4" s="68">
        <f t="shared" si="1"/>
        <v>2500</v>
      </c>
      <c r="BN4" s="68">
        <f t="shared" si="1"/>
        <v>2500</v>
      </c>
      <c r="BO4" s="68">
        <f t="shared" si="1"/>
        <v>2500</v>
      </c>
      <c r="BP4" s="68">
        <f t="shared" si="1"/>
        <v>2500</v>
      </c>
      <c r="BQ4" s="68">
        <f t="shared" si="1"/>
        <v>2500</v>
      </c>
      <c r="BR4" s="68">
        <f t="shared" si="1"/>
        <v>2500</v>
      </c>
      <c r="BS4" s="68">
        <f t="shared" si="1"/>
        <v>2500</v>
      </c>
      <c r="BT4" s="68">
        <f t="shared" si="1"/>
        <v>2500</v>
      </c>
      <c r="BU4" s="68">
        <f t="shared" si="1"/>
        <v>2500</v>
      </c>
      <c r="BV4" s="68">
        <f t="shared" si="1"/>
        <v>2500</v>
      </c>
      <c r="BW4" s="68">
        <f t="shared" si="1"/>
        <v>2500</v>
      </c>
      <c r="BX4" s="68">
        <f t="shared" si="1"/>
        <v>2500</v>
      </c>
      <c r="BY4" s="68">
        <f t="shared" si="1"/>
        <v>2500</v>
      </c>
      <c r="BZ4" s="68">
        <f t="shared" si="1"/>
        <v>2500</v>
      </c>
      <c r="CA4" s="68">
        <f t="shared" si="1"/>
        <v>2500</v>
      </c>
      <c r="CB4" s="68">
        <f t="shared" si="1"/>
        <v>2500</v>
      </c>
      <c r="CC4" s="68">
        <f t="shared" si="1"/>
        <v>2500</v>
      </c>
      <c r="CI4" s="25"/>
      <c r="CJ4" s="25"/>
      <c r="CK4" s="67" t="s">
        <v>24</v>
      </c>
      <c r="CL4" s="68">
        <f>C11</f>
        <v>2500</v>
      </c>
      <c r="CM4" s="68">
        <f>CL4</f>
        <v>2500</v>
      </c>
      <c r="CN4" s="68">
        <f t="shared" ref="CN4:DO4" si="2">CM4</f>
        <v>2500</v>
      </c>
      <c r="CO4" s="68">
        <f t="shared" si="2"/>
        <v>2500</v>
      </c>
      <c r="CP4" s="68">
        <f t="shared" si="2"/>
        <v>2500</v>
      </c>
      <c r="CQ4" s="68">
        <f t="shared" si="2"/>
        <v>2500</v>
      </c>
      <c r="CR4" s="68">
        <f t="shared" si="2"/>
        <v>2500</v>
      </c>
      <c r="CS4" s="68">
        <f t="shared" si="2"/>
        <v>2500</v>
      </c>
      <c r="CT4" s="68">
        <f t="shared" si="2"/>
        <v>2500</v>
      </c>
      <c r="CU4" s="68">
        <f t="shared" si="2"/>
        <v>2500</v>
      </c>
      <c r="CV4" s="68">
        <f t="shared" si="2"/>
        <v>2500</v>
      </c>
      <c r="CW4" s="68">
        <f t="shared" si="2"/>
        <v>2500</v>
      </c>
      <c r="CX4" s="68">
        <f t="shared" si="2"/>
        <v>2500</v>
      </c>
      <c r="CY4" s="68">
        <f t="shared" si="2"/>
        <v>2500</v>
      </c>
      <c r="CZ4" s="68">
        <f t="shared" si="2"/>
        <v>2500</v>
      </c>
      <c r="DA4" s="68">
        <f t="shared" si="2"/>
        <v>2500</v>
      </c>
      <c r="DB4" s="68">
        <f t="shared" si="2"/>
        <v>2500</v>
      </c>
      <c r="DC4" s="68">
        <f t="shared" si="2"/>
        <v>2500</v>
      </c>
      <c r="DD4" s="68">
        <f t="shared" si="2"/>
        <v>2500</v>
      </c>
      <c r="DE4" s="68">
        <f t="shared" si="2"/>
        <v>2500</v>
      </c>
      <c r="DF4" s="68">
        <f t="shared" si="2"/>
        <v>2500</v>
      </c>
      <c r="DG4" s="68">
        <f t="shared" si="2"/>
        <v>2500</v>
      </c>
      <c r="DH4" s="68">
        <f t="shared" si="2"/>
        <v>2500</v>
      </c>
      <c r="DI4" s="68">
        <f t="shared" si="2"/>
        <v>2500</v>
      </c>
      <c r="DJ4" s="68">
        <f t="shared" si="2"/>
        <v>2500</v>
      </c>
      <c r="DK4" s="68">
        <f t="shared" si="2"/>
        <v>2500</v>
      </c>
      <c r="DL4" s="68">
        <f t="shared" si="2"/>
        <v>2500</v>
      </c>
      <c r="DM4" s="68">
        <f t="shared" si="2"/>
        <v>2500</v>
      </c>
      <c r="DN4" s="68">
        <f t="shared" si="2"/>
        <v>2500</v>
      </c>
      <c r="DO4" s="68">
        <f t="shared" si="2"/>
        <v>2500</v>
      </c>
    </row>
    <row r="5" spans="1:201" s="106" customFormat="1" ht="63.75" customHeight="1">
      <c r="A5" s="120"/>
      <c r="B5" s="129" t="s">
        <v>82</v>
      </c>
      <c r="C5" s="146" t="s">
        <v>167</v>
      </c>
      <c r="D5" s="146" t="s">
        <v>168</v>
      </c>
      <c r="E5" s="146" t="s">
        <v>169</v>
      </c>
      <c r="F5" s="130" t="s">
        <v>0</v>
      </c>
      <c r="G5" s="107"/>
      <c r="H5" s="108"/>
      <c r="I5" s="108"/>
      <c r="J5" s="109"/>
      <c r="K5" s="109"/>
      <c r="L5" s="7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09"/>
      <c r="AR5" s="111"/>
      <c r="AW5" s="109"/>
      <c r="AX5" s="109"/>
      <c r="AY5" s="70"/>
      <c r="AZ5" s="110"/>
      <c r="BA5" s="110"/>
      <c r="BB5" s="110"/>
      <c r="BC5" s="110"/>
      <c r="BD5" s="110"/>
      <c r="BE5" s="110"/>
      <c r="BF5" s="110"/>
      <c r="BG5" s="110"/>
      <c r="BH5" s="110"/>
      <c r="BI5" s="110"/>
      <c r="BJ5" s="110"/>
      <c r="BK5" s="110"/>
      <c r="BL5" s="110"/>
      <c r="BM5" s="110"/>
      <c r="BN5" s="110"/>
      <c r="BO5" s="110"/>
      <c r="BP5" s="110"/>
      <c r="BQ5" s="110"/>
      <c r="BR5" s="110"/>
      <c r="BS5" s="110"/>
      <c r="BT5" s="110"/>
      <c r="BU5" s="110"/>
      <c r="BV5" s="110"/>
      <c r="BW5" s="110"/>
      <c r="BX5" s="110"/>
      <c r="BY5" s="110"/>
      <c r="BZ5" s="110"/>
      <c r="CA5" s="110"/>
      <c r="CB5" s="110"/>
      <c r="CC5" s="110"/>
      <c r="CI5" s="109"/>
      <c r="CJ5" s="109"/>
      <c r="CK5" s="70"/>
      <c r="CL5" s="110"/>
      <c r="CM5" s="110"/>
      <c r="CN5" s="110"/>
      <c r="CO5" s="110"/>
      <c r="CP5" s="110"/>
      <c r="CQ5" s="110"/>
      <c r="CR5" s="110"/>
      <c r="CS5" s="110"/>
      <c r="CT5" s="110"/>
      <c r="CU5" s="110"/>
      <c r="CV5" s="110"/>
      <c r="CW5" s="110"/>
      <c r="CX5" s="110"/>
      <c r="CY5" s="110"/>
      <c r="CZ5" s="110"/>
      <c r="DA5" s="110"/>
      <c r="DB5" s="110"/>
      <c r="DC5" s="110"/>
      <c r="DD5" s="110"/>
      <c r="DE5" s="110"/>
      <c r="DF5" s="110"/>
      <c r="DG5" s="110"/>
      <c r="DH5" s="110"/>
      <c r="DI5" s="110"/>
      <c r="DJ5" s="110"/>
      <c r="DK5" s="110"/>
      <c r="DL5" s="110"/>
      <c r="DM5" s="110"/>
      <c r="DN5" s="110"/>
      <c r="DO5" s="110"/>
    </row>
    <row r="6" spans="1:201" ht="18" customHeight="1">
      <c r="B6" s="43"/>
      <c r="C6" s="112" t="s">
        <v>78</v>
      </c>
      <c r="D6" s="113" t="s">
        <v>79</v>
      </c>
      <c r="E6" s="114" t="s">
        <v>80</v>
      </c>
      <c r="F6" s="44"/>
      <c r="G6" s="45"/>
      <c r="H6" s="123"/>
      <c r="I6" s="9"/>
      <c r="L6" s="67" t="s">
        <v>25</v>
      </c>
      <c r="M6" s="68">
        <f>C8*C9*0.84</f>
        <v>2167.1999999999998</v>
      </c>
      <c r="N6" s="68">
        <f>$M$6*(1-$C$10*(N$3-1))</f>
        <v>2158.5311999999999</v>
      </c>
      <c r="O6" s="68">
        <f t="shared" ref="O6:AP6" si="3">$M$6*(1-$C$10*(O$3-1))</f>
        <v>2149.8624</v>
      </c>
      <c r="P6" s="68">
        <f t="shared" si="3"/>
        <v>2141.1935999999996</v>
      </c>
      <c r="Q6" s="68">
        <f t="shared" si="3"/>
        <v>2132.5247999999997</v>
      </c>
      <c r="R6" s="68">
        <f t="shared" si="3"/>
        <v>2123.8559999999998</v>
      </c>
      <c r="S6" s="68">
        <f t="shared" si="3"/>
        <v>2115.1871999999998</v>
      </c>
      <c r="T6" s="68">
        <f t="shared" si="3"/>
        <v>2106.5183999999999</v>
      </c>
      <c r="U6" s="68">
        <f t="shared" si="3"/>
        <v>2097.8495999999996</v>
      </c>
      <c r="V6" s="68">
        <f t="shared" si="3"/>
        <v>2089.1807999999996</v>
      </c>
      <c r="W6" s="68">
        <f t="shared" si="3"/>
        <v>2080.5119999999997</v>
      </c>
      <c r="X6" s="68">
        <f t="shared" si="3"/>
        <v>2071.8431999999998</v>
      </c>
      <c r="Y6" s="68">
        <f t="shared" si="3"/>
        <v>2063.1743999999999</v>
      </c>
      <c r="Z6" s="68">
        <f t="shared" si="3"/>
        <v>2054.5055999999995</v>
      </c>
      <c r="AA6" s="68">
        <f t="shared" si="3"/>
        <v>2045.8367999999998</v>
      </c>
      <c r="AB6" s="68">
        <f t="shared" si="3"/>
        <v>2037.1679999999997</v>
      </c>
      <c r="AC6" s="68">
        <f t="shared" si="3"/>
        <v>2028.4991999999997</v>
      </c>
      <c r="AD6" s="68">
        <f t="shared" si="3"/>
        <v>2019.8303999999996</v>
      </c>
      <c r="AE6" s="68">
        <f t="shared" si="3"/>
        <v>2011.1615999999997</v>
      </c>
      <c r="AF6" s="68">
        <f t="shared" si="3"/>
        <v>2002.4928</v>
      </c>
      <c r="AG6" s="68">
        <f t="shared" si="3"/>
        <v>1993.8239999999998</v>
      </c>
      <c r="AH6" s="68">
        <f t="shared" si="3"/>
        <v>1985.1551999999999</v>
      </c>
      <c r="AI6" s="68">
        <f t="shared" si="3"/>
        <v>1976.4864</v>
      </c>
      <c r="AJ6" s="68">
        <f t="shared" si="3"/>
        <v>1967.8175999999999</v>
      </c>
      <c r="AK6" s="68">
        <f t="shared" si="3"/>
        <v>1959.1487999999999</v>
      </c>
      <c r="AL6" s="68">
        <f t="shared" si="3"/>
        <v>1950.4799999999998</v>
      </c>
      <c r="AM6" s="68">
        <f t="shared" si="3"/>
        <v>1941.8111999999999</v>
      </c>
      <c r="AN6" s="68">
        <f t="shared" si="3"/>
        <v>1933.1424</v>
      </c>
      <c r="AO6" s="68">
        <f t="shared" si="3"/>
        <v>1924.4735999999998</v>
      </c>
      <c r="AP6" s="68">
        <f t="shared" si="3"/>
        <v>1915.8047999999999</v>
      </c>
      <c r="AY6" s="67" t="s">
        <v>25</v>
      </c>
      <c r="AZ6" s="68">
        <f>D8*D9*0.84</f>
        <v>2167.1999999999998</v>
      </c>
      <c r="BA6" s="68">
        <f>$AZ$6*(1-$D$10*(BA$3-1))</f>
        <v>2158.5311999999999</v>
      </c>
      <c r="BB6" s="68">
        <f t="shared" ref="BB6:CC6" si="4">$AZ$6*(1-$D$10*(BB$3-1))</f>
        <v>2149.8624</v>
      </c>
      <c r="BC6" s="68">
        <f t="shared" si="4"/>
        <v>2141.1935999999996</v>
      </c>
      <c r="BD6" s="68">
        <f t="shared" si="4"/>
        <v>2132.5247999999997</v>
      </c>
      <c r="BE6" s="68">
        <f t="shared" si="4"/>
        <v>2123.8559999999998</v>
      </c>
      <c r="BF6" s="68">
        <f t="shared" si="4"/>
        <v>2115.1871999999998</v>
      </c>
      <c r="BG6" s="68">
        <f t="shared" si="4"/>
        <v>2106.5183999999999</v>
      </c>
      <c r="BH6" s="68">
        <f t="shared" si="4"/>
        <v>2097.8495999999996</v>
      </c>
      <c r="BI6" s="68">
        <f t="shared" si="4"/>
        <v>2089.1807999999996</v>
      </c>
      <c r="BJ6" s="68">
        <f t="shared" si="4"/>
        <v>2080.5119999999997</v>
      </c>
      <c r="BK6" s="68">
        <f t="shared" si="4"/>
        <v>2071.8431999999998</v>
      </c>
      <c r="BL6" s="68">
        <f t="shared" si="4"/>
        <v>2063.1743999999999</v>
      </c>
      <c r="BM6" s="68">
        <f t="shared" si="4"/>
        <v>2054.5055999999995</v>
      </c>
      <c r="BN6" s="68">
        <f t="shared" si="4"/>
        <v>2045.8367999999998</v>
      </c>
      <c r="BO6" s="68">
        <f t="shared" si="4"/>
        <v>2037.1679999999997</v>
      </c>
      <c r="BP6" s="68">
        <f t="shared" si="4"/>
        <v>2028.4991999999997</v>
      </c>
      <c r="BQ6" s="68">
        <f t="shared" si="4"/>
        <v>2019.8303999999996</v>
      </c>
      <c r="BR6" s="68">
        <f t="shared" si="4"/>
        <v>2011.1615999999997</v>
      </c>
      <c r="BS6" s="68">
        <f t="shared" si="4"/>
        <v>2002.4928</v>
      </c>
      <c r="BT6" s="68">
        <f t="shared" si="4"/>
        <v>1993.8239999999998</v>
      </c>
      <c r="BU6" s="68">
        <f t="shared" si="4"/>
        <v>1985.1551999999999</v>
      </c>
      <c r="BV6" s="68">
        <f t="shared" si="4"/>
        <v>1976.4864</v>
      </c>
      <c r="BW6" s="68">
        <f t="shared" si="4"/>
        <v>1967.8175999999999</v>
      </c>
      <c r="BX6" s="68">
        <f t="shared" si="4"/>
        <v>1959.1487999999999</v>
      </c>
      <c r="BY6" s="68">
        <f t="shared" si="4"/>
        <v>1950.4799999999998</v>
      </c>
      <c r="BZ6" s="68">
        <f t="shared" si="4"/>
        <v>1941.8111999999999</v>
      </c>
      <c r="CA6" s="68">
        <f t="shared" si="4"/>
        <v>1933.1424</v>
      </c>
      <c r="CB6" s="68">
        <f t="shared" si="4"/>
        <v>1924.4735999999998</v>
      </c>
      <c r="CC6" s="68">
        <f t="shared" si="4"/>
        <v>1915.8047999999999</v>
      </c>
      <c r="CI6" s="25"/>
      <c r="CJ6" s="25"/>
      <c r="CK6" s="67" t="s">
        <v>25</v>
      </c>
      <c r="CL6" s="68">
        <f>E8*E9*0.84</f>
        <v>2167.1999999999998</v>
      </c>
      <c r="CM6" s="68">
        <f>$CL$6*(1-$E$10*(CM$3-1))</f>
        <v>2158.5311999999999</v>
      </c>
      <c r="CN6" s="68">
        <f t="shared" ref="CN6:DO6" si="5">$CL$6*(1-$E$10*(CN$3-1))</f>
        <v>2149.8624</v>
      </c>
      <c r="CO6" s="68">
        <f t="shared" si="5"/>
        <v>2141.1935999999996</v>
      </c>
      <c r="CP6" s="68">
        <f t="shared" si="5"/>
        <v>2132.5247999999997</v>
      </c>
      <c r="CQ6" s="68">
        <f t="shared" si="5"/>
        <v>2123.8559999999998</v>
      </c>
      <c r="CR6" s="68">
        <f t="shared" si="5"/>
        <v>2115.1871999999998</v>
      </c>
      <c r="CS6" s="68">
        <f t="shared" si="5"/>
        <v>2106.5183999999999</v>
      </c>
      <c r="CT6" s="68">
        <f t="shared" si="5"/>
        <v>2097.8495999999996</v>
      </c>
      <c r="CU6" s="68">
        <f t="shared" si="5"/>
        <v>2089.1807999999996</v>
      </c>
      <c r="CV6" s="68">
        <f t="shared" si="5"/>
        <v>2080.5119999999997</v>
      </c>
      <c r="CW6" s="68">
        <f t="shared" si="5"/>
        <v>2071.8431999999998</v>
      </c>
      <c r="CX6" s="68">
        <f t="shared" si="5"/>
        <v>2063.1743999999999</v>
      </c>
      <c r="CY6" s="68">
        <f t="shared" si="5"/>
        <v>2054.5055999999995</v>
      </c>
      <c r="CZ6" s="68">
        <f t="shared" si="5"/>
        <v>2045.8367999999998</v>
      </c>
      <c r="DA6" s="68">
        <f t="shared" si="5"/>
        <v>2037.1679999999997</v>
      </c>
      <c r="DB6" s="68">
        <f t="shared" si="5"/>
        <v>2028.4991999999997</v>
      </c>
      <c r="DC6" s="68">
        <f t="shared" si="5"/>
        <v>2019.8303999999996</v>
      </c>
      <c r="DD6" s="68">
        <f t="shared" si="5"/>
        <v>2011.1615999999997</v>
      </c>
      <c r="DE6" s="68">
        <f t="shared" si="5"/>
        <v>2002.4928</v>
      </c>
      <c r="DF6" s="68">
        <f t="shared" si="5"/>
        <v>1993.8239999999998</v>
      </c>
      <c r="DG6" s="68">
        <f t="shared" si="5"/>
        <v>1985.1551999999999</v>
      </c>
      <c r="DH6" s="68">
        <f t="shared" si="5"/>
        <v>1976.4864</v>
      </c>
      <c r="DI6" s="68">
        <f t="shared" si="5"/>
        <v>1967.8175999999999</v>
      </c>
      <c r="DJ6" s="68">
        <f t="shared" si="5"/>
        <v>1959.1487999999999</v>
      </c>
      <c r="DK6" s="68">
        <f t="shared" si="5"/>
        <v>1950.4799999999998</v>
      </c>
      <c r="DL6" s="68">
        <f t="shared" si="5"/>
        <v>1941.8111999999999</v>
      </c>
      <c r="DM6" s="68">
        <f t="shared" si="5"/>
        <v>1933.1424</v>
      </c>
      <c r="DN6" s="68">
        <f t="shared" si="5"/>
        <v>1924.4735999999998</v>
      </c>
      <c r="DO6" s="68">
        <f t="shared" si="5"/>
        <v>1915.8047999999999</v>
      </c>
    </row>
    <row r="7" spans="1:201" ht="18" customHeight="1">
      <c r="B7" s="43" t="s">
        <v>1</v>
      </c>
      <c r="C7" s="26"/>
      <c r="D7" s="26"/>
      <c r="E7" s="26"/>
      <c r="F7" s="44"/>
      <c r="G7" s="45"/>
      <c r="H7" s="123"/>
      <c r="I7" s="9"/>
      <c r="L7" s="67" t="s">
        <v>36</v>
      </c>
      <c r="M7" s="68">
        <f t="shared" ref="M7:AP7" si="6">M6*IF(AND(ISNUMBER($C$16),ISNUMBER($C$17),M$3&gt;=$C$17),$C$16,IF(AND(ISNUMBER($C$14),ISNUMBER($C$15),M$3&gt;=$C$15),$C$14,$C$12))/100</f>
        <v>628.48799999999994</v>
      </c>
      <c r="N7" s="68">
        <f t="shared" si="6"/>
        <v>625.97404799999993</v>
      </c>
      <c r="O7" s="68">
        <f t="shared" si="6"/>
        <v>623.46009600000002</v>
      </c>
      <c r="P7" s="68">
        <f t="shared" si="6"/>
        <v>620.94614399999989</v>
      </c>
      <c r="Q7" s="68">
        <f t="shared" si="6"/>
        <v>618.43219199999987</v>
      </c>
      <c r="R7" s="68">
        <f t="shared" si="6"/>
        <v>615.91823999999997</v>
      </c>
      <c r="S7" s="68">
        <f t="shared" si="6"/>
        <v>613.40428799999995</v>
      </c>
      <c r="T7" s="68">
        <f t="shared" si="6"/>
        <v>610.89033599999993</v>
      </c>
      <c r="U7" s="68">
        <f t="shared" si="6"/>
        <v>608.37638399999992</v>
      </c>
      <c r="V7" s="68">
        <f t="shared" si="6"/>
        <v>605.8624319999999</v>
      </c>
      <c r="W7" s="68">
        <f t="shared" si="6"/>
        <v>603.34847999999988</v>
      </c>
      <c r="X7" s="68">
        <f t="shared" si="6"/>
        <v>600.83452799999986</v>
      </c>
      <c r="Y7" s="68">
        <f t="shared" si="6"/>
        <v>598.32057599999996</v>
      </c>
      <c r="Z7" s="68">
        <f t="shared" si="6"/>
        <v>595.80662399999983</v>
      </c>
      <c r="AA7" s="68">
        <f t="shared" si="6"/>
        <v>593.29267199999992</v>
      </c>
      <c r="AB7" s="68">
        <f t="shared" si="6"/>
        <v>590.77871999999991</v>
      </c>
      <c r="AC7" s="68">
        <f t="shared" si="6"/>
        <v>588.26476799999989</v>
      </c>
      <c r="AD7" s="68">
        <f t="shared" si="6"/>
        <v>585.75081599999987</v>
      </c>
      <c r="AE7" s="68">
        <f t="shared" si="6"/>
        <v>583.23686399999997</v>
      </c>
      <c r="AF7" s="68">
        <f t="shared" si="6"/>
        <v>580.72291199999995</v>
      </c>
      <c r="AG7" s="68">
        <f t="shared" si="6"/>
        <v>578.20895999999993</v>
      </c>
      <c r="AH7" s="68">
        <f t="shared" si="6"/>
        <v>575.69500799999992</v>
      </c>
      <c r="AI7" s="68">
        <f t="shared" si="6"/>
        <v>573.18105600000001</v>
      </c>
      <c r="AJ7" s="68">
        <f t="shared" si="6"/>
        <v>570.66710399999999</v>
      </c>
      <c r="AK7" s="68">
        <f t="shared" si="6"/>
        <v>568.15315199999998</v>
      </c>
      <c r="AL7" s="68">
        <f t="shared" si="6"/>
        <v>565.63919999999996</v>
      </c>
      <c r="AM7" s="68">
        <f t="shared" si="6"/>
        <v>563.12524799999994</v>
      </c>
      <c r="AN7" s="68">
        <f t="shared" si="6"/>
        <v>560.61129600000004</v>
      </c>
      <c r="AO7" s="68">
        <f t="shared" si="6"/>
        <v>558.09734399999991</v>
      </c>
      <c r="AP7" s="68">
        <f t="shared" si="6"/>
        <v>555.583392</v>
      </c>
      <c r="AY7" s="67" t="s">
        <v>36</v>
      </c>
      <c r="AZ7" s="68">
        <f>AZ6*IF(AND(ISNUMBER($D$16),ISNUMBER($D$17),AZ$3&gt;=$D$17),$D$16,IF(AND(ISNUMBER($D$14),ISNUMBER($D$15),AZ$3&gt;=$D$15),$D$14,$D$12))/100</f>
        <v>628.48799999999994</v>
      </c>
      <c r="BA7" s="68">
        <f t="shared" ref="BA7:CC7" si="7">BA6*IF(AND(ISNUMBER($D$16),ISNUMBER($D$17),BA$3&gt;=$D$17),$D$16,IF(AND(ISNUMBER($D$14),ISNUMBER($D$15),BA$3&gt;=$D$15),$D$14,$D$12))/100</f>
        <v>625.97404799999993</v>
      </c>
      <c r="BB7" s="68">
        <f t="shared" si="7"/>
        <v>623.46009600000002</v>
      </c>
      <c r="BC7" s="68">
        <f t="shared" si="7"/>
        <v>620.94614399999989</v>
      </c>
      <c r="BD7" s="68">
        <f t="shared" si="7"/>
        <v>725.05843199999993</v>
      </c>
      <c r="BE7" s="68">
        <f t="shared" si="7"/>
        <v>722.11103999999989</v>
      </c>
      <c r="BF7" s="68">
        <f t="shared" si="7"/>
        <v>719.16364799999997</v>
      </c>
      <c r="BG7" s="68">
        <f t="shared" si="7"/>
        <v>716.21625600000004</v>
      </c>
      <c r="BH7" s="68">
        <f t="shared" si="7"/>
        <v>713.26886399999989</v>
      </c>
      <c r="BI7" s="68">
        <f t="shared" si="7"/>
        <v>710.32147199999997</v>
      </c>
      <c r="BJ7" s="68">
        <f t="shared" si="7"/>
        <v>707.37407999999994</v>
      </c>
      <c r="BK7" s="68">
        <f t="shared" si="7"/>
        <v>704.42668800000001</v>
      </c>
      <c r="BL7" s="68">
        <f t="shared" si="7"/>
        <v>701.47929599999998</v>
      </c>
      <c r="BM7" s="68">
        <f t="shared" si="7"/>
        <v>698.53190399999983</v>
      </c>
      <c r="BN7" s="68">
        <f t="shared" si="7"/>
        <v>695.5845119999999</v>
      </c>
      <c r="BO7" s="68">
        <f t="shared" si="7"/>
        <v>692.63711999999987</v>
      </c>
      <c r="BP7" s="68">
        <f t="shared" si="7"/>
        <v>689.68972799999983</v>
      </c>
      <c r="BQ7" s="68">
        <f t="shared" si="7"/>
        <v>686.74233599999991</v>
      </c>
      <c r="BR7" s="68">
        <f t="shared" si="7"/>
        <v>683.79494399999999</v>
      </c>
      <c r="BS7" s="68">
        <f t="shared" si="7"/>
        <v>680.84755199999995</v>
      </c>
      <c r="BT7" s="68">
        <f t="shared" si="7"/>
        <v>677.90015999999991</v>
      </c>
      <c r="BU7" s="68">
        <f t="shared" si="7"/>
        <v>674.95276799999988</v>
      </c>
      <c r="BV7" s="68">
        <f t="shared" si="7"/>
        <v>672.00537599999996</v>
      </c>
      <c r="BW7" s="68">
        <f t="shared" si="7"/>
        <v>669.05798400000003</v>
      </c>
      <c r="BX7" s="68">
        <f t="shared" si="7"/>
        <v>666.110592</v>
      </c>
      <c r="BY7" s="68">
        <f t="shared" si="7"/>
        <v>663.16319999999996</v>
      </c>
      <c r="BZ7" s="68">
        <f t="shared" si="7"/>
        <v>660.21580799999992</v>
      </c>
      <c r="CA7" s="68">
        <f t="shared" si="7"/>
        <v>657.268416</v>
      </c>
      <c r="CB7" s="68">
        <f t="shared" si="7"/>
        <v>654.32102399999997</v>
      </c>
      <c r="CC7" s="68">
        <f t="shared" si="7"/>
        <v>651.37363199999993</v>
      </c>
      <c r="CI7" s="25"/>
      <c r="CJ7" s="25"/>
      <c r="CK7" s="67" t="s">
        <v>36</v>
      </c>
      <c r="CL7" s="68">
        <f>CL6*IF(AND(ISNUMBER($E$16),ISNUMBER($E$17),CL$3&gt;=$E$17),$E$16,IF(AND(ISNUMBER($E$14),ISNUMBER($E$15),CL$3&gt;=$E$15),$E$14,$E$12))/100</f>
        <v>628.48799999999994</v>
      </c>
      <c r="CM7" s="68">
        <f t="shared" ref="CM7:DO7" si="8">CM6*IF(AND(ISNUMBER($E$16),ISNUMBER($E$17),CM$3&gt;=$E$17),$E$16,IF(AND(ISNUMBER($E$14),ISNUMBER($E$15),CM$3&gt;=$E$15),$E$14,$E$12))/100</f>
        <v>625.97404799999993</v>
      </c>
      <c r="CN7" s="68">
        <f t="shared" si="8"/>
        <v>623.46009600000002</v>
      </c>
      <c r="CO7" s="68">
        <f t="shared" si="8"/>
        <v>620.94614399999989</v>
      </c>
      <c r="CP7" s="68">
        <f t="shared" si="8"/>
        <v>725.05843199999993</v>
      </c>
      <c r="CQ7" s="68">
        <f t="shared" si="8"/>
        <v>722.11103999999989</v>
      </c>
      <c r="CR7" s="68">
        <f t="shared" si="8"/>
        <v>719.16364799999997</v>
      </c>
      <c r="CS7" s="68">
        <f t="shared" si="8"/>
        <v>716.21625600000004</v>
      </c>
      <c r="CT7" s="68">
        <f t="shared" si="8"/>
        <v>713.26886399999989</v>
      </c>
      <c r="CU7" s="68">
        <f t="shared" si="8"/>
        <v>710.32147199999997</v>
      </c>
      <c r="CV7" s="68">
        <f t="shared" si="8"/>
        <v>707.37407999999994</v>
      </c>
      <c r="CW7" s="68">
        <f t="shared" si="8"/>
        <v>704.42668800000001</v>
      </c>
      <c r="CX7" s="68">
        <f t="shared" si="8"/>
        <v>701.47929599999998</v>
      </c>
      <c r="CY7" s="68">
        <f t="shared" si="8"/>
        <v>698.53190399999983</v>
      </c>
      <c r="CZ7" s="68">
        <f t="shared" si="8"/>
        <v>695.5845119999999</v>
      </c>
      <c r="DA7" s="68">
        <f t="shared" si="8"/>
        <v>692.63711999999987</v>
      </c>
      <c r="DB7" s="68">
        <f t="shared" si="8"/>
        <v>689.68972799999983</v>
      </c>
      <c r="DC7" s="68">
        <f t="shared" si="8"/>
        <v>686.74233599999991</v>
      </c>
      <c r="DD7" s="68">
        <f t="shared" si="8"/>
        <v>683.79494399999999</v>
      </c>
      <c r="DE7" s="68">
        <f t="shared" si="8"/>
        <v>1381.7200320000002</v>
      </c>
      <c r="DF7" s="68">
        <f t="shared" si="8"/>
        <v>1375.73856</v>
      </c>
      <c r="DG7" s="68">
        <f t="shared" si="8"/>
        <v>1369.7570879999998</v>
      </c>
      <c r="DH7" s="68">
        <f t="shared" si="8"/>
        <v>1363.7756159999999</v>
      </c>
      <c r="DI7" s="68">
        <f t="shared" si="8"/>
        <v>1357.7941439999997</v>
      </c>
      <c r="DJ7" s="68">
        <f t="shared" si="8"/>
        <v>1351.812672</v>
      </c>
      <c r="DK7" s="68">
        <f t="shared" si="8"/>
        <v>1345.8311999999999</v>
      </c>
      <c r="DL7" s="68">
        <f t="shared" si="8"/>
        <v>1339.8497279999999</v>
      </c>
      <c r="DM7" s="68">
        <f t="shared" si="8"/>
        <v>1333.8682560000002</v>
      </c>
      <c r="DN7" s="68">
        <f t="shared" si="8"/>
        <v>1327.8867839999998</v>
      </c>
      <c r="DO7" s="68">
        <f t="shared" si="8"/>
        <v>1321.9053119999999</v>
      </c>
    </row>
    <row r="8" spans="1:201">
      <c r="B8" s="40" t="s">
        <v>2</v>
      </c>
      <c r="C8" s="26">
        <v>430</v>
      </c>
      <c r="D8" s="26">
        <v>430</v>
      </c>
      <c r="E8" s="26">
        <v>430</v>
      </c>
      <c r="F8" s="44" t="s">
        <v>3</v>
      </c>
      <c r="G8" s="45"/>
      <c r="H8" s="123"/>
      <c r="I8" s="9"/>
      <c r="L8" s="67" t="s">
        <v>37</v>
      </c>
      <c r="M8" s="68">
        <f>MAX(0,M4-M7)</f>
        <v>1871.5120000000002</v>
      </c>
      <c r="N8" s="68">
        <f t="shared" ref="N8:AP8" si="9">MAX(0,N4-N7)</f>
        <v>1874.025952</v>
      </c>
      <c r="O8" s="68">
        <f t="shared" si="9"/>
        <v>1876.539904</v>
      </c>
      <c r="P8" s="68">
        <f t="shared" si="9"/>
        <v>1879.053856</v>
      </c>
      <c r="Q8" s="68">
        <f t="shared" si="9"/>
        <v>1881.5678080000002</v>
      </c>
      <c r="R8" s="68">
        <f t="shared" si="9"/>
        <v>1884.08176</v>
      </c>
      <c r="S8" s="68">
        <f t="shared" si="9"/>
        <v>1886.595712</v>
      </c>
      <c r="T8" s="68">
        <f t="shared" si="9"/>
        <v>1889.1096640000001</v>
      </c>
      <c r="U8" s="68">
        <f t="shared" si="9"/>
        <v>1891.6236160000001</v>
      </c>
      <c r="V8" s="68">
        <f t="shared" si="9"/>
        <v>1894.1375680000001</v>
      </c>
      <c r="W8" s="68">
        <f t="shared" si="9"/>
        <v>1896.6515200000001</v>
      </c>
      <c r="X8" s="68">
        <f t="shared" si="9"/>
        <v>1899.1654720000001</v>
      </c>
      <c r="Y8" s="68">
        <f t="shared" si="9"/>
        <v>1901.6794239999999</v>
      </c>
      <c r="Z8" s="68">
        <f t="shared" si="9"/>
        <v>1904.1933760000002</v>
      </c>
      <c r="AA8" s="68">
        <f t="shared" si="9"/>
        <v>1906.707328</v>
      </c>
      <c r="AB8" s="68">
        <f t="shared" si="9"/>
        <v>1909.2212800000002</v>
      </c>
      <c r="AC8" s="68">
        <f t="shared" si="9"/>
        <v>1911.735232</v>
      </c>
      <c r="AD8" s="68">
        <f t="shared" si="9"/>
        <v>1914.2491840000002</v>
      </c>
      <c r="AE8" s="68">
        <f t="shared" si="9"/>
        <v>1916.763136</v>
      </c>
      <c r="AF8" s="68">
        <f t="shared" si="9"/>
        <v>1919.277088</v>
      </c>
      <c r="AG8" s="68">
        <f t="shared" si="9"/>
        <v>1921.7910400000001</v>
      </c>
      <c r="AH8" s="68">
        <f t="shared" si="9"/>
        <v>1924.3049920000001</v>
      </c>
      <c r="AI8" s="68">
        <f t="shared" si="9"/>
        <v>1926.8189440000001</v>
      </c>
      <c r="AJ8" s="68">
        <f t="shared" si="9"/>
        <v>1929.3328959999999</v>
      </c>
      <c r="AK8" s="68">
        <f t="shared" si="9"/>
        <v>1931.8468480000001</v>
      </c>
      <c r="AL8" s="68">
        <f t="shared" si="9"/>
        <v>1934.3607999999999</v>
      </c>
      <c r="AM8" s="68">
        <f t="shared" si="9"/>
        <v>1936.8747520000002</v>
      </c>
      <c r="AN8" s="68">
        <f t="shared" si="9"/>
        <v>1939.388704</v>
      </c>
      <c r="AO8" s="68">
        <f t="shared" si="9"/>
        <v>1941.9026560000002</v>
      </c>
      <c r="AP8" s="68">
        <f t="shared" si="9"/>
        <v>1944.416608</v>
      </c>
      <c r="AY8" s="67" t="s">
        <v>37</v>
      </c>
      <c r="AZ8" s="68">
        <f>MAX(0,AZ4-AZ7)</f>
        <v>1871.5120000000002</v>
      </c>
      <c r="BA8" s="68">
        <f t="shared" ref="BA8:CC8" si="10">MAX(0,BA4-BA7)</f>
        <v>1874.025952</v>
      </c>
      <c r="BB8" s="68">
        <f t="shared" si="10"/>
        <v>1876.539904</v>
      </c>
      <c r="BC8" s="68">
        <f t="shared" si="10"/>
        <v>1879.053856</v>
      </c>
      <c r="BD8" s="68">
        <f t="shared" si="10"/>
        <v>1774.9415680000002</v>
      </c>
      <c r="BE8" s="68">
        <f t="shared" si="10"/>
        <v>1777.8889600000002</v>
      </c>
      <c r="BF8" s="68">
        <f t="shared" si="10"/>
        <v>1780.836352</v>
      </c>
      <c r="BG8" s="68">
        <f t="shared" si="10"/>
        <v>1783.7837439999998</v>
      </c>
      <c r="BH8" s="68">
        <f t="shared" si="10"/>
        <v>1786.7311360000001</v>
      </c>
      <c r="BI8" s="68">
        <f t="shared" si="10"/>
        <v>1789.6785279999999</v>
      </c>
      <c r="BJ8" s="68">
        <f t="shared" si="10"/>
        <v>1792.62592</v>
      </c>
      <c r="BK8" s="68">
        <f t="shared" si="10"/>
        <v>1795.573312</v>
      </c>
      <c r="BL8" s="68">
        <f t="shared" si="10"/>
        <v>1798.520704</v>
      </c>
      <c r="BM8" s="68">
        <f t="shared" si="10"/>
        <v>1801.4680960000001</v>
      </c>
      <c r="BN8" s="68">
        <f t="shared" si="10"/>
        <v>1804.4154880000001</v>
      </c>
      <c r="BO8" s="68">
        <f t="shared" si="10"/>
        <v>1807.3628800000001</v>
      </c>
      <c r="BP8" s="68">
        <f t="shared" si="10"/>
        <v>1810.3102720000002</v>
      </c>
      <c r="BQ8" s="68">
        <f t="shared" si="10"/>
        <v>1813.2576640000002</v>
      </c>
      <c r="BR8" s="68">
        <f t="shared" si="10"/>
        <v>1816.205056</v>
      </c>
      <c r="BS8" s="68">
        <f t="shared" si="10"/>
        <v>1819.152448</v>
      </c>
      <c r="BT8" s="68">
        <f t="shared" si="10"/>
        <v>1822.0998400000001</v>
      </c>
      <c r="BU8" s="68">
        <f t="shared" si="10"/>
        <v>1825.0472320000001</v>
      </c>
      <c r="BV8" s="68">
        <f t="shared" si="10"/>
        <v>1827.9946239999999</v>
      </c>
      <c r="BW8" s="68">
        <f t="shared" si="10"/>
        <v>1830.942016</v>
      </c>
      <c r="BX8" s="68">
        <f t="shared" si="10"/>
        <v>1833.889408</v>
      </c>
      <c r="BY8" s="68">
        <f t="shared" si="10"/>
        <v>1836.8368</v>
      </c>
      <c r="BZ8" s="68">
        <f t="shared" si="10"/>
        <v>1839.7841920000001</v>
      </c>
      <c r="CA8" s="68">
        <f t="shared" si="10"/>
        <v>1842.7315840000001</v>
      </c>
      <c r="CB8" s="68">
        <f t="shared" si="10"/>
        <v>1845.6789760000001</v>
      </c>
      <c r="CC8" s="68">
        <f t="shared" si="10"/>
        <v>1848.6263680000002</v>
      </c>
      <c r="CI8" s="25"/>
      <c r="CJ8" s="25"/>
      <c r="CK8" s="67" t="s">
        <v>37</v>
      </c>
      <c r="CL8" s="68">
        <f>MAX(0,CL4-CL7)</f>
        <v>1871.5120000000002</v>
      </c>
      <c r="CM8" s="68">
        <f t="shared" ref="CM8" si="11">MAX(0,CM4-CM7)</f>
        <v>1874.025952</v>
      </c>
      <c r="CN8" s="68">
        <f t="shared" ref="CN8" si="12">MAX(0,CN4-CN7)</f>
        <v>1876.539904</v>
      </c>
      <c r="CO8" s="68">
        <f t="shared" ref="CO8" si="13">MAX(0,CO4-CO7)</f>
        <v>1879.053856</v>
      </c>
      <c r="CP8" s="68">
        <f t="shared" ref="CP8" si="14">MAX(0,CP4-CP7)</f>
        <v>1774.9415680000002</v>
      </c>
      <c r="CQ8" s="68">
        <f t="shared" ref="CQ8" si="15">MAX(0,CQ4-CQ7)</f>
        <v>1777.8889600000002</v>
      </c>
      <c r="CR8" s="68">
        <f t="shared" ref="CR8" si="16">MAX(0,CR4-CR7)</f>
        <v>1780.836352</v>
      </c>
      <c r="CS8" s="68">
        <f t="shared" ref="CS8" si="17">MAX(0,CS4-CS7)</f>
        <v>1783.7837439999998</v>
      </c>
      <c r="CT8" s="68">
        <f t="shared" ref="CT8" si="18">MAX(0,CT4-CT7)</f>
        <v>1786.7311360000001</v>
      </c>
      <c r="CU8" s="68">
        <f t="shared" ref="CU8" si="19">MAX(0,CU4-CU7)</f>
        <v>1789.6785279999999</v>
      </c>
      <c r="CV8" s="68">
        <f t="shared" ref="CV8" si="20">MAX(0,CV4-CV7)</f>
        <v>1792.62592</v>
      </c>
      <c r="CW8" s="68">
        <f t="shared" ref="CW8" si="21">MAX(0,CW4-CW7)</f>
        <v>1795.573312</v>
      </c>
      <c r="CX8" s="68">
        <f t="shared" ref="CX8" si="22">MAX(0,CX4-CX7)</f>
        <v>1798.520704</v>
      </c>
      <c r="CY8" s="68">
        <f t="shared" ref="CY8" si="23">MAX(0,CY4-CY7)</f>
        <v>1801.4680960000001</v>
      </c>
      <c r="CZ8" s="68">
        <f t="shared" ref="CZ8" si="24">MAX(0,CZ4-CZ7)</f>
        <v>1804.4154880000001</v>
      </c>
      <c r="DA8" s="68">
        <f t="shared" ref="DA8" si="25">MAX(0,DA4-DA7)</f>
        <v>1807.3628800000001</v>
      </c>
      <c r="DB8" s="68">
        <f t="shared" ref="DB8" si="26">MAX(0,DB4-DB7)</f>
        <v>1810.3102720000002</v>
      </c>
      <c r="DC8" s="68">
        <f t="shared" ref="DC8" si="27">MAX(0,DC4-DC7)</f>
        <v>1813.2576640000002</v>
      </c>
      <c r="DD8" s="68">
        <f t="shared" ref="DD8" si="28">MAX(0,DD4-DD7)</f>
        <v>1816.205056</v>
      </c>
      <c r="DE8" s="68">
        <f t="shared" ref="DE8" si="29">MAX(0,DE4-DE7)</f>
        <v>1118.2799679999998</v>
      </c>
      <c r="DF8" s="68">
        <f t="shared" ref="DF8" si="30">MAX(0,DF4-DF7)</f>
        <v>1124.26144</v>
      </c>
      <c r="DG8" s="68">
        <f t="shared" ref="DG8" si="31">MAX(0,DG4-DG7)</f>
        <v>1130.2429120000002</v>
      </c>
      <c r="DH8" s="68">
        <f t="shared" ref="DH8" si="32">MAX(0,DH4-DH7)</f>
        <v>1136.2243840000001</v>
      </c>
      <c r="DI8" s="68">
        <f t="shared" ref="DI8" si="33">MAX(0,DI4-DI7)</f>
        <v>1142.2058560000003</v>
      </c>
      <c r="DJ8" s="68">
        <f t="shared" ref="DJ8" si="34">MAX(0,DJ4-DJ7)</f>
        <v>1148.187328</v>
      </c>
      <c r="DK8" s="68">
        <f t="shared" ref="DK8" si="35">MAX(0,DK4-DK7)</f>
        <v>1154.1688000000001</v>
      </c>
      <c r="DL8" s="68">
        <f t="shared" ref="DL8" si="36">MAX(0,DL4-DL7)</f>
        <v>1160.1502720000001</v>
      </c>
      <c r="DM8" s="68">
        <f t="shared" ref="DM8" si="37">MAX(0,DM4-DM7)</f>
        <v>1166.1317439999998</v>
      </c>
      <c r="DN8" s="68">
        <f t="shared" ref="DN8" si="38">MAX(0,DN4-DN7)</f>
        <v>1172.1132160000002</v>
      </c>
      <c r="DO8" s="68">
        <f t="shared" ref="DO8" si="39">MAX(0,DO4-DO7)</f>
        <v>1178.0946880000001</v>
      </c>
    </row>
    <row r="9" spans="1:201" ht="18" customHeight="1">
      <c r="A9" s="60"/>
      <c r="B9" s="40" t="s">
        <v>4</v>
      </c>
      <c r="C9" s="26">
        <v>6</v>
      </c>
      <c r="D9" s="26">
        <v>6</v>
      </c>
      <c r="E9" s="26">
        <v>6</v>
      </c>
      <c r="F9" s="44" t="s">
        <v>5</v>
      </c>
      <c r="G9" s="45"/>
      <c r="H9" s="123"/>
      <c r="I9" s="9"/>
      <c r="L9" s="67" t="s">
        <v>38</v>
      </c>
      <c r="M9" s="68">
        <f>MAX(0,M6-M8-M7)</f>
        <v>0</v>
      </c>
      <c r="N9" s="68">
        <f t="shared" ref="N9:AP9" si="40">MAX(0,N6-N8-N7)</f>
        <v>0</v>
      </c>
      <c r="O9" s="68">
        <f t="shared" si="40"/>
        <v>0</v>
      </c>
      <c r="P9" s="68">
        <f t="shared" si="40"/>
        <v>0</v>
      </c>
      <c r="Q9" s="68">
        <f t="shared" si="40"/>
        <v>0</v>
      </c>
      <c r="R9" s="68">
        <f t="shared" si="40"/>
        <v>0</v>
      </c>
      <c r="S9" s="68">
        <f t="shared" si="40"/>
        <v>0</v>
      </c>
      <c r="T9" s="68">
        <f t="shared" si="40"/>
        <v>0</v>
      </c>
      <c r="U9" s="68">
        <f t="shared" si="40"/>
        <v>0</v>
      </c>
      <c r="V9" s="68">
        <f t="shared" si="40"/>
        <v>0</v>
      </c>
      <c r="W9" s="68">
        <f t="shared" si="40"/>
        <v>0</v>
      </c>
      <c r="X9" s="68">
        <f t="shared" si="40"/>
        <v>0</v>
      </c>
      <c r="Y9" s="68">
        <f t="shared" si="40"/>
        <v>0</v>
      </c>
      <c r="Z9" s="68">
        <f t="shared" si="40"/>
        <v>0</v>
      </c>
      <c r="AA9" s="68">
        <f t="shared" si="40"/>
        <v>0</v>
      </c>
      <c r="AB9" s="68">
        <f t="shared" si="40"/>
        <v>0</v>
      </c>
      <c r="AC9" s="68">
        <f t="shared" si="40"/>
        <v>0</v>
      </c>
      <c r="AD9" s="68">
        <f t="shared" si="40"/>
        <v>0</v>
      </c>
      <c r="AE9" s="68">
        <f t="shared" si="40"/>
        <v>0</v>
      </c>
      <c r="AF9" s="68">
        <f t="shared" si="40"/>
        <v>0</v>
      </c>
      <c r="AG9" s="68">
        <f t="shared" si="40"/>
        <v>0</v>
      </c>
      <c r="AH9" s="68">
        <f t="shared" si="40"/>
        <v>0</v>
      </c>
      <c r="AI9" s="68">
        <f t="shared" si="40"/>
        <v>0</v>
      </c>
      <c r="AJ9" s="68">
        <f t="shared" si="40"/>
        <v>0</v>
      </c>
      <c r="AK9" s="68">
        <f t="shared" si="40"/>
        <v>0</v>
      </c>
      <c r="AL9" s="68">
        <f t="shared" si="40"/>
        <v>0</v>
      </c>
      <c r="AM9" s="68">
        <f t="shared" si="40"/>
        <v>0</v>
      </c>
      <c r="AN9" s="68">
        <f t="shared" si="40"/>
        <v>0</v>
      </c>
      <c r="AO9" s="68">
        <f t="shared" si="40"/>
        <v>0</v>
      </c>
      <c r="AP9" s="68">
        <f t="shared" si="40"/>
        <v>0</v>
      </c>
      <c r="AY9" s="67" t="s">
        <v>38</v>
      </c>
      <c r="AZ9" s="68">
        <f>MAX(0,AZ6-AZ8-AZ7)</f>
        <v>0</v>
      </c>
      <c r="BA9" s="68">
        <f t="shared" ref="BA9:CC9" si="41">MAX(0,BA6-BA8-BA7)</f>
        <v>0</v>
      </c>
      <c r="BB9" s="68">
        <f t="shared" si="41"/>
        <v>0</v>
      </c>
      <c r="BC9" s="68">
        <f t="shared" si="41"/>
        <v>0</v>
      </c>
      <c r="BD9" s="68">
        <f t="shared" si="41"/>
        <v>0</v>
      </c>
      <c r="BE9" s="68">
        <f t="shared" si="41"/>
        <v>0</v>
      </c>
      <c r="BF9" s="68">
        <f t="shared" si="41"/>
        <v>0</v>
      </c>
      <c r="BG9" s="68">
        <f t="shared" si="41"/>
        <v>0</v>
      </c>
      <c r="BH9" s="68">
        <f t="shared" si="41"/>
        <v>0</v>
      </c>
      <c r="BI9" s="68">
        <f t="shared" si="41"/>
        <v>0</v>
      </c>
      <c r="BJ9" s="68">
        <f t="shared" si="41"/>
        <v>0</v>
      </c>
      <c r="BK9" s="68">
        <f t="shared" si="41"/>
        <v>0</v>
      </c>
      <c r="BL9" s="68">
        <f t="shared" si="41"/>
        <v>0</v>
      </c>
      <c r="BM9" s="68">
        <f t="shared" si="41"/>
        <v>0</v>
      </c>
      <c r="BN9" s="68">
        <f t="shared" si="41"/>
        <v>0</v>
      </c>
      <c r="BO9" s="68">
        <f t="shared" si="41"/>
        <v>0</v>
      </c>
      <c r="BP9" s="68">
        <f t="shared" si="41"/>
        <v>0</v>
      </c>
      <c r="BQ9" s="68">
        <f t="shared" si="41"/>
        <v>0</v>
      </c>
      <c r="BR9" s="68">
        <f t="shared" si="41"/>
        <v>0</v>
      </c>
      <c r="BS9" s="68">
        <f t="shared" si="41"/>
        <v>0</v>
      </c>
      <c r="BT9" s="68">
        <f t="shared" si="41"/>
        <v>0</v>
      </c>
      <c r="BU9" s="68">
        <f t="shared" si="41"/>
        <v>0</v>
      </c>
      <c r="BV9" s="68">
        <f t="shared" si="41"/>
        <v>0</v>
      </c>
      <c r="BW9" s="68">
        <f t="shared" si="41"/>
        <v>0</v>
      </c>
      <c r="BX9" s="68">
        <f t="shared" si="41"/>
        <v>0</v>
      </c>
      <c r="BY9" s="68">
        <f t="shared" si="41"/>
        <v>0</v>
      </c>
      <c r="BZ9" s="68">
        <f t="shared" si="41"/>
        <v>0</v>
      </c>
      <c r="CA9" s="68">
        <f t="shared" si="41"/>
        <v>0</v>
      </c>
      <c r="CB9" s="68">
        <f t="shared" si="41"/>
        <v>0</v>
      </c>
      <c r="CC9" s="68">
        <f t="shared" si="41"/>
        <v>0</v>
      </c>
      <c r="CI9" s="25"/>
      <c r="CJ9" s="25"/>
      <c r="CK9" s="67" t="s">
        <v>38</v>
      </c>
      <c r="CL9" s="68">
        <f>MAX(0,CL6-CL8-CL7)</f>
        <v>0</v>
      </c>
      <c r="CM9" s="68">
        <f t="shared" ref="CM9" si="42">MAX(0,CM6-CM8-CM7)</f>
        <v>0</v>
      </c>
      <c r="CN9" s="68">
        <f t="shared" ref="CN9" si="43">MAX(0,CN6-CN8-CN7)</f>
        <v>0</v>
      </c>
      <c r="CO9" s="68">
        <f t="shared" ref="CO9" si="44">MAX(0,CO6-CO8-CO7)</f>
        <v>0</v>
      </c>
      <c r="CP9" s="68">
        <f t="shared" ref="CP9" si="45">MAX(0,CP6-CP8-CP7)</f>
        <v>0</v>
      </c>
      <c r="CQ9" s="68">
        <f t="shared" ref="CQ9" si="46">MAX(0,CQ6-CQ8-CQ7)</f>
        <v>0</v>
      </c>
      <c r="CR9" s="68">
        <f t="shared" ref="CR9" si="47">MAX(0,CR6-CR8-CR7)</f>
        <v>0</v>
      </c>
      <c r="CS9" s="68">
        <f t="shared" ref="CS9" si="48">MAX(0,CS6-CS8-CS7)</f>
        <v>0</v>
      </c>
      <c r="CT9" s="68">
        <f t="shared" ref="CT9" si="49">MAX(0,CT6-CT8-CT7)</f>
        <v>0</v>
      </c>
      <c r="CU9" s="68">
        <f t="shared" ref="CU9" si="50">MAX(0,CU6-CU8-CU7)</f>
        <v>0</v>
      </c>
      <c r="CV9" s="68">
        <f t="shared" ref="CV9" si="51">MAX(0,CV6-CV8-CV7)</f>
        <v>0</v>
      </c>
      <c r="CW9" s="68">
        <f t="shared" ref="CW9" si="52">MAX(0,CW6-CW8-CW7)</f>
        <v>0</v>
      </c>
      <c r="CX9" s="68">
        <f t="shared" ref="CX9" si="53">MAX(0,CX6-CX8-CX7)</f>
        <v>0</v>
      </c>
      <c r="CY9" s="68">
        <f t="shared" ref="CY9" si="54">MAX(0,CY6-CY8-CY7)</f>
        <v>0</v>
      </c>
      <c r="CZ9" s="68">
        <f t="shared" ref="CZ9" si="55">MAX(0,CZ6-CZ8-CZ7)</f>
        <v>0</v>
      </c>
      <c r="DA9" s="68">
        <f t="shared" ref="DA9" si="56">MAX(0,DA6-DA8-DA7)</f>
        <v>0</v>
      </c>
      <c r="DB9" s="68">
        <f t="shared" ref="DB9" si="57">MAX(0,DB6-DB8-DB7)</f>
        <v>0</v>
      </c>
      <c r="DC9" s="68">
        <f t="shared" ref="DC9" si="58">MAX(0,DC6-DC8-DC7)</f>
        <v>0</v>
      </c>
      <c r="DD9" s="68">
        <f t="shared" ref="DD9" si="59">MAX(0,DD6-DD8-DD7)</f>
        <v>0</v>
      </c>
      <c r="DE9" s="68">
        <f t="shared" ref="DE9" si="60">MAX(0,DE6-DE8-DE7)</f>
        <v>0</v>
      </c>
      <c r="DF9" s="68">
        <f t="shared" ref="DF9" si="61">MAX(0,DF6-DF8-DF7)</f>
        <v>0</v>
      </c>
      <c r="DG9" s="68">
        <f t="shared" ref="DG9" si="62">MAX(0,DG6-DG8-DG7)</f>
        <v>0</v>
      </c>
      <c r="DH9" s="68">
        <f t="shared" ref="DH9" si="63">MAX(0,DH6-DH8-DH7)</f>
        <v>0</v>
      </c>
      <c r="DI9" s="68">
        <f t="shared" ref="DI9" si="64">MAX(0,DI6-DI8-DI7)</f>
        <v>0</v>
      </c>
      <c r="DJ9" s="68">
        <f t="shared" ref="DJ9" si="65">MAX(0,DJ6-DJ8-DJ7)</f>
        <v>0</v>
      </c>
      <c r="DK9" s="68">
        <f t="shared" ref="DK9" si="66">MAX(0,DK6-DK8-DK7)</f>
        <v>0</v>
      </c>
      <c r="DL9" s="68">
        <f t="shared" ref="DL9" si="67">MAX(0,DL6-DL8-DL7)</f>
        <v>0</v>
      </c>
      <c r="DM9" s="68">
        <f t="shared" ref="DM9" si="68">MAX(0,DM6-DM8-DM7)</f>
        <v>0</v>
      </c>
      <c r="DN9" s="68">
        <f t="shared" ref="DN9" si="69">MAX(0,DN6-DN8-DN7)</f>
        <v>0</v>
      </c>
      <c r="DO9" s="68">
        <f t="shared" ref="DO9" si="70">MAX(0,DO6-DO8-DO7)</f>
        <v>0</v>
      </c>
    </row>
    <row r="10" spans="1:201" ht="18" customHeight="1">
      <c r="A10" s="61"/>
      <c r="B10" s="3" t="s">
        <v>6</v>
      </c>
      <c r="C10" s="37">
        <v>4.0000000000000001E-3</v>
      </c>
      <c r="D10" s="37">
        <v>4.0000000000000001E-3</v>
      </c>
      <c r="E10" s="37">
        <v>4.0000000000000001E-3</v>
      </c>
      <c r="F10" s="13" t="s">
        <v>7</v>
      </c>
      <c r="G10" s="46"/>
      <c r="H10" s="124"/>
      <c r="I10" s="5"/>
      <c r="K10" s="67"/>
      <c r="M10" s="69"/>
      <c r="N10" s="69"/>
      <c r="O10" s="69"/>
      <c r="P10" s="69"/>
      <c r="Q10" s="69"/>
      <c r="R10" s="69"/>
      <c r="S10" s="69"/>
      <c r="T10" s="69"/>
      <c r="U10" s="69"/>
      <c r="V10" s="69"/>
      <c r="W10" s="69"/>
      <c r="X10" s="69"/>
      <c r="Y10" s="69"/>
      <c r="Z10" s="69"/>
      <c r="AA10" s="69"/>
      <c r="AB10" s="69"/>
      <c r="AC10" s="96"/>
      <c r="AD10" s="69"/>
      <c r="AE10" s="69"/>
      <c r="AF10" s="69"/>
      <c r="AG10" s="69"/>
      <c r="AH10" s="69"/>
      <c r="AI10" s="69"/>
      <c r="AJ10" s="69"/>
      <c r="AK10" s="69"/>
      <c r="AL10" s="69"/>
      <c r="AM10" s="69"/>
      <c r="AN10" s="69"/>
      <c r="AO10" s="69"/>
      <c r="AP10" s="69"/>
      <c r="AX10" s="67"/>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I10" s="25"/>
      <c r="CJ10" s="67"/>
      <c r="CK10" s="25"/>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row>
    <row r="11" spans="1:201" ht="18" customHeight="1">
      <c r="A11" s="61"/>
      <c r="B11" s="3" t="s">
        <v>8</v>
      </c>
      <c r="C11" s="28">
        <v>2500</v>
      </c>
      <c r="D11" s="28">
        <v>2500</v>
      </c>
      <c r="E11" s="28">
        <v>2500</v>
      </c>
      <c r="F11" s="13" t="s">
        <v>9</v>
      </c>
      <c r="G11" s="46"/>
      <c r="H11" s="124"/>
      <c r="I11" s="5"/>
      <c r="K11" s="67"/>
      <c r="L11" s="70" t="s">
        <v>26</v>
      </c>
      <c r="M11" s="71">
        <f>100</f>
        <v>100</v>
      </c>
      <c r="N11" s="71">
        <f>100*((100+$C$19)/100)^M3</f>
        <v>102</v>
      </c>
      <c r="O11" s="71">
        <f t="shared" ref="O11:AP11" si="71">100*((100+$C$19)/100)^N3</f>
        <v>104.03999999999999</v>
      </c>
      <c r="P11" s="71">
        <f t="shared" si="71"/>
        <v>106.12079999999999</v>
      </c>
      <c r="Q11" s="71">
        <f t="shared" si="71"/>
        <v>108.243216</v>
      </c>
      <c r="R11" s="71">
        <f t="shared" si="71"/>
        <v>110.40808032</v>
      </c>
      <c r="S11" s="71">
        <f t="shared" si="71"/>
        <v>112.61624192640001</v>
      </c>
      <c r="T11" s="71">
        <f t="shared" si="71"/>
        <v>114.86856676492798</v>
      </c>
      <c r="U11" s="71">
        <f t="shared" si="71"/>
        <v>117.16593810022655</v>
      </c>
      <c r="V11" s="71">
        <f t="shared" si="71"/>
        <v>119.50925686223108</v>
      </c>
      <c r="W11" s="71">
        <f t="shared" si="71"/>
        <v>121.89944199947571</v>
      </c>
      <c r="X11" s="71">
        <f t="shared" si="71"/>
        <v>124.3374308394652</v>
      </c>
      <c r="Y11" s="71">
        <f t="shared" si="71"/>
        <v>126.82417945625453</v>
      </c>
      <c r="Z11" s="71">
        <f t="shared" si="71"/>
        <v>129.3606630453796</v>
      </c>
      <c r="AA11" s="71">
        <f t="shared" si="71"/>
        <v>131.94787630628721</v>
      </c>
      <c r="AB11" s="71">
        <f t="shared" si="71"/>
        <v>134.58683383241294</v>
      </c>
      <c r="AC11" s="71">
        <f t="shared" si="71"/>
        <v>137.27857050906121</v>
      </c>
      <c r="AD11" s="71">
        <f t="shared" si="71"/>
        <v>140.02414191924245</v>
      </c>
      <c r="AE11" s="71">
        <f t="shared" si="71"/>
        <v>142.82462475762728</v>
      </c>
      <c r="AF11" s="71">
        <f t="shared" si="71"/>
        <v>145.68111725277981</v>
      </c>
      <c r="AG11" s="71">
        <f t="shared" si="71"/>
        <v>148.59473959783543</v>
      </c>
      <c r="AH11" s="71">
        <f t="shared" si="71"/>
        <v>151.56663438979211</v>
      </c>
      <c r="AI11" s="71">
        <f t="shared" si="71"/>
        <v>154.59796707758798</v>
      </c>
      <c r="AJ11" s="71">
        <f t="shared" si="71"/>
        <v>157.68992641913971</v>
      </c>
      <c r="AK11" s="71">
        <f t="shared" si="71"/>
        <v>160.8437249475225</v>
      </c>
      <c r="AL11" s="71">
        <f t="shared" si="71"/>
        <v>164.06059944647296</v>
      </c>
      <c r="AM11" s="71">
        <f t="shared" si="71"/>
        <v>167.34181143540243</v>
      </c>
      <c r="AN11" s="71">
        <f t="shared" si="71"/>
        <v>170.68864766411045</v>
      </c>
      <c r="AO11" s="71">
        <f t="shared" si="71"/>
        <v>174.10242061739268</v>
      </c>
      <c r="AP11" s="71">
        <f t="shared" si="71"/>
        <v>177.58446902974052</v>
      </c>
      <c r="AX11" s="67"/>
      <c r="AY11" s="70" t="s">
        <v>26</v>
      </c>
      <c r="AZ11" s="71">
        <f>100</f>
        <v>100</v>
      </c>
      <c r="BA11" s="71">
        <f>100*((100+$D$19)/100)^AZ3</f>
        <v>102</v>
      </c>
      <c r="BB11" s="71">
        <f t="shared" ref="BB11:CC11" si="72">100*((100+$D$19)/100)^BA3</f>
        <v>104.03999999999999</v>
      </c>
      <c r="BC11" s="71">
        <f t="shared" si="72"/>
        <v>106.12079999999999</v>
      </c>
      <c r="BD11" s="71">
        <f t="shared" si="72"/>
        <v>108.243216</v>
      </c>
      <c r="BE11" s="71">
        <f t="shared" si="72"/>
        <v>110.40808032</v>
      </c>
      <c r="BF11" s="71">
        <f t="shared" si="72"/>
        <v>112.61624192640001</v>
      </c>
      <c r="BG11" s="71">
        <f t="shared" si="72"/>
        <v>114.86856676492798</v>
      </c>
      <c r="BH11" s="71">
        <f t="shared" si="72"/>
        <v>117.16593810022655</v>
      </c>
      <c r="BI11" s="71">
        <f t="shared" si="72"/>
        <v>119.50925686223108</v>
      </c>
      <c r="BJ11" s="71">
        <f t="shared" si="72"/>
        <v>121.89944199947571</v>
      </c>
      <c r="BK11" s="71">
        <f t="shared" si="72"/>
        <v>124.3374308394652</v>
      </c>
      <c r="BL11" s="71">
        <f t="shared" si="72"/>
        <v>126.82417945625453</v>
      </c>
      <c r="BM11" s="71">
        <f t="shared" si="72"/>
        <v>129.3606630453796</v>
      </c>
      <c r="BN11" s="71">
        <f t="shared" si="72"/>
        <v>131.94787630628721</v>
      </c>
      <c r="BO11" s="71">
        <f t="shared" si="72"/>
        <v>134.58683383241294</v>
      </c>
      <c r="BP11" s="71">
        <f t="shared" si="72"/>
        <v>137.27857050906121</v>
      </c>
      <c r="BQ11" s="71">
        <f t="shared" si="72"/>
        <v>140.02414191924245</v>
      </c>
      <c r="BR11" s="71">
        <f t="shared" si="72"/>
        <v>142.82462475762728</v>
      </c>
      <c r="BS11" s="71">
        <f t="shared" si="72"/>
        <v>145.68111725277981</v>
      </c>
      <c r="BT11" s="71">
        <f t="shared" si="72"/>
        <v>148.59473959783543</v>
      </c>
      <c r="BU11" s="71">
        <f t="shared" si="72"/>
        <v>151.56663438979211</v>
      </c>
      <c r="BV11" s="71">
        <f t="shared" si="72"/>
        <v>154.59796707758798</v>
      </c>
      <c r="BW11" s="71">
        <f t="shared" si="72"/>
        <v>157.68992641913971</v>
      </c>
      <c r="BX11" s="71">
        <f t="shared" si="72"/>
        <v>160.8437249475225</v>
      </c>
      <c r="BY11" s="71">
        <f t="shared" si="72"/>
        <v>164.06059944647296</v>
      </c>
      <c r="BZ11" s="71">
        <f t="shared" si="72"/>
        <v>167.34181143540243</v>
      </c>
      <c r="CA11" s="71">
        <f t="shared" si="72"/>
        <v>170.68864766411045</v>
      </c>
      <c r="CB11" s="71">
        <f t="shared" si="72"/>
        <v>174.10242061739268</v>
      </c>
      <c r="CC11" s="71">
        <f t="shared" si="72"/>
        <v>177.58446902974052</v>
      </c>
      <c r="CI11" s="25"/>
      <c r="CJ11" s="67"/>
      <c r="CK11" s="70" t="s">
        <v>26</v>
      </c>
      <c r="CL11" s="71">
        <f>100</f>
        <v>100</v>
      </c>
      <c r="CM11" s="71">
        <f>100*((100+$E$19)/100)^CL3</f>
        <v>102</v>
      </c>
      <c r="CN11" s="71">
        <f t="shared" ref="CN11:DO11" si="73">100*((100+$E$19)/100)^CM3</f>
        <v>104.03999999999999</v>
      </c>
      <c r="CO11" s="71">
        <f t="shared" si="73"/>
        <v>106.12079999999999</v>
      </c>
      <c r="CP11" s="71">
        <f t="shared" si="73"/>
        <v>108.243216</v>
      </c>
      <c r="CQ11" s="71">
        <f t="shared" si="73"/>
        <v>110.40808032</v>
      </c>
      <c r="CR11" s="71">
        <f t="shared" si="73"/>
        <v>112.61624192640001</v>
      </c>
      <c r="CS11" s="71">
        <f t="shared" si="73"/>
        <v>114.86856676492798</v>
      </c>
      <c r="CT11" s="71">
        <f t="shared" si="73"/>
        <v>117.16593810022655</v>
      </c>
      <c r="CU11" s="71">
        <f t="shared" si="73"/>
        <v>119.50925686223108</v>
      </c>
      <c r="CV11" s="71">
        <f t="shared" si="73"/>
        <v>121.89944199947571</v>
      </c>
      <c r="CW11" s="71">
        <f t="shared" si="73"/>
        <v>124.3374308394652</v>
      </c>
      <c r="CX11" s="71">
        <f t="shared" si="73"/>
        <v>126.82417945625453</v>
      </c>
      <c r="CY11" s="71">
        <f t="shared" si="73"/>
        <v>129.3606630453796</v>
      </c>
      <c r="CZ11" s="71">
        <f t="shared" si="73"/>
        <v>131.94787630628721</v>
      </c>
      <c r="DA11" s="71">
        <f t="shared" si="73"/>
        <v>134.58683383241294</v>
      </c>
      <c r="DB11" s="71">
        <f t="shared" si="73"/>
        <v>137.27857050906121</v>
      </c>
      <c r="DC11" s="71">
        <f t="shared" si="73"/>
        <v>140.02414191924245</v>
      </c>
      <c r="DD11" s="71">
        <f t="shared" si="73"/>
        <v>142.82462475762728</v>
      </c>
      <c r="DE11" s="71">
        <f t="shared" si="73"/>
        <v>145.68111725277981</v>
      </c>
      <c r="DF11" s="71">
        <f t="shared" si="73"/>
        <v>148.59473959783543</v>
      </c>
      <c r="DG11" s="71">
        <f t="shared" si="73"/>
        <v>151.56663438979211</v>
      </c>
      <c r="DH11" s="71">
        <f t="shared" si="73"/>
        <v>154.59796707758798</v>
      </c>
      <c r="DI11" s="71">
        <f t="shared" si="73"/>
        <v>157.68992641913971</v>
      </c>
      <c r="DJ11" s="71">
        <f t="shared" si="73"/>
        <v>160.8437249475225</v>
      </c>
      <c r="DK11" s="71">
        <f t="shared" si="73"/>
        <v>164.06059944647296</v>
      </c>
      <c r="DL11" s="71">
        <f t="shared" si="73"/>
        <v>167.34181143540243</v>
      </c>
      <c r="DM11" s="71">
        <f t="shared" si="73"/>
        <v>170.68864766411045</v>
      </c>
      <c r="DN11" s="71">
        <f t="shared" si="73"/>
        <v>174.10242061739268</v>
      </c>
      <c r="DO11" s="71">
        <f t="shared" si="73"/>
        <v>177.58446902974052</v>
      </c>
    </row>
    <row r="12" spans="1:201" ht="18" customHeight="1">
      <c r="A12" s="61"/>
      <c r="B12" s="115" t="s">
        <v>85</v>
      </c>
      <c r="C12" s="26">
        <v>29</v>
      </c>
      <c r="D12" s="26">
        <v>29</v>
      </c>
      <c r="E12" s="26">
        <v>29</v>
      </c>
      <c r="F12" s="13" t="s">
        <v>7</v>
      </c>
      <c r="G12" s="47"/>
      <c r="H12" s="125"/>
      <c r="I12" s="7"/>
      <c r="K12" s="67"/>
      <c r="L12" s="70" t="s">
        <v>33</v>
      </c>
      <c r="M12" s="72">
        <f t="shared" ref="M12:AP12" si="74">M7*$C$20*M11/100</f>
        <v>163.40688</v>
      </c>
      <c r="N12" s="72">
        <f t="shared" si="74"/>
        <v>166.00831752959999</v>
      </c>
      <c r="O12" s="72">
        <f t="shared" si="74"/>
        <v>168.64844980838399</v>
      </c>
      <c r="P12" s="72">
        <f t="shared" si="74"/>
        <v>171.3277840513075</v>
      </c>
      <c r="Q12" s="72">
        <f t="shared" si="74"/>
        <v>174.04683228402462</v>
      </c>
      <c r="R12" s="72">
        <f t="shared" si="74"/>
        <v>176.80611133242985</v>
      </c>
      <c r="S12" s="72">
        <f t="shared" si="74"/>
        <v>179.60614280985777</v>
      </c>
      <c r="T12" s="72">
        <f t="shared" si="74"/>
        <v>182.4474531018497</v>
      </c>
      <c r="U12" s="72">
        <f t="shared" si="74"/>
        <v>185.33057334839751</v>
      </c>
      <c r="V12" s="72">
        <f t="shared" si="74"/>
        <v>188.25603942356639</v>
      </c>
      <c r="W12" s="72">
        <f t="shared" si="74"/>
        <v>191.22439191240272</v>
      </c>
      <c r="X12" s="72">
        <f t="shared" si="74"/>
        <v>194.23617608502303</v>
      </c>
      <c r="Y12" s="72">
        <f t="shared" si="74"/>
        <v>197.29194186778329</v>
      </c>
      <c r="Z12" s="72">
        <f t="shared" si="74"/>
        <v>200.3922438114198</v>
      </c>
      <c r="AA12" s="72">
        <f t="shared" si="74"/>
        <v>203.53764105605481</v>
      </c>
      <c r="AB12" s="72">
        <f t="shared" si="74"/>
        <v>206.72869729295056</v>
      </c>
      <c r="AC12" s="72">
        <f t="shared" si="74"/>
        <v>209.96598072289973</v>
      </c>
      <c r="AD12" s="72">
        <f t="shared" si="74"/>
        <v>213.25006401112975</v>
      </c>
      <c r="AE12" s="72">
        <f t="shared" si="74"/>
        <v>216.58152423859974</v>
      </c>
      <c r="AF12" s="72">
        <f t="shared" si="74"/>
        <v>219.96094284956413</v>
      </c>
      <c r="AG12" s="72">
        <f t="shared" si="74"/>
        <v>223.38890559527161</v>
      </c>
      <c r="AH12" s="72">
        <f t="shared" si="74"/>
        <v>226.86600247366749</v>
      </c>
      <c r="AI12" s="72">
        <f t="shared" si="74"/>
        <v>230.39282766496135</v>
      </c>
      <c r="AJ12" s="72">
        <f t="shared" si="74"/>
        <v>233.96997946291722</v>
      </c>
      <c r="AK12" s="72">
        <f t="shared" si="74"/>
        <v>237.59806020172542</v>
      </c>
      <c r="AL12" s="72">
        <f t="shared" si="74"/>
        <v>241.27767617830085</v>
      </c>
      <c r="AM12" s="72">
        <f t="shared" si="74"/>
        <v>245.00943756985856</v>
      </c>
      <c r="AN12" s="72">
        <f t="shared" si="74"/>
        <v>248.79395834660733</v>
      </c>
      <c r="AO12" s="72">
        <f t="shared" si="74"/>
        <v>252.63185617939797</v>
      </c>
      <c r="AP12" s="72">
        <f t="shared" si="74"/>
        <v>256.52375234216169</v>
      </c>
      <c r="AX12" s="67"/>
      <c r="AY12" s="70" t="s">
        <v>33</v>
      </c>
      <c r="AZ12" s="72">
        <f>AZ7*$D$20*AZ11/100</f>
        <v>163.40688</v>
      </c>
      <c r="BA12" s="72">
        <f t="shared" ref="BA12:CC12" si="75">BA7*$D$20*BA11/100</f>
        <v>166.00831752959999</v>
      </c>
      <c r="BB12" s="72">
        <f t="shared" si="75"/>
        <v>168.64844980838399</v>
      </c>
      <c r="BC12" s="72">
        <f t="shared" si="75"/>
        <v>171.3277840513075</v>
      </c>
      <c r="BD12" s="72">
        <f t="shared" si="75"/>
        <v>204.05490681575299</v>
      </c>
      <c r="BE12" s="72">
        <f t="shared" si="75"/>
        <v>207.28992363112468</v>
      </c>
      <c r="BF12" s="72">
        <f t="shared" si="75"/>
        <v>210.57271915638495</v>
      </c>
      <c r="BG12" s="72">
        <f t="shared" si="75"/>
        <v>213.90391053320317</v>
      </c>
      <c r="BH12" s="72">
        <f t="shared" si="75"/>
        <v>217.28412047743154</v>
      </c>
      <c r="BI12" s="72">
        <f t="shared" si="75"/>
        <v>220.71397725521584</v>
      </c>
      <c r="BJ12" s="72">
        <f t="shared" si="75"/>
        <v>224.19411465592046</v>
      </c>
      <c r="BK12" s="72">
        <f t="shared" si="75"/>
        <v>227.72517196175119</v>
      </c>
      <c r="BL12" s="72">
        <f t="shared" si="75"/>
        <v>231.30779391395282</v>
      </c>
      <c r="BM12" s="72">
        <f t="shared" si="75"/>
        <v>234.94263067545774</v>
      </c>
      <c r="BN12" s="72">
        <f t="shared" si="75"/>
        <v>238.63033778985738</v>
      </c>
      <c r="BO12" s="72">
        <f t="shared" si="75"/>
        <v>242.37157613656274</v>
      </c>
      <c r="BP12" s="72">
        <f t="shared" si="75"/>
        <v>246.16701188202038</v>
      </c>
      <c r="BQ12" s="72">
        <f t="shared" si="75"/>
        <v>250.0173164268418</v>
      </c>
      <c r="BR12" s="72">
        <f t="shared" si="75"/>
        <v>253.92316634870321</v>
      </c>
      <c r="BS12" s="72">
        <f t="shared" si="75"/>
        <v>257.88524334086827</v>
      </c>
      <c r="BT12" s="72">
        <f t="shared" si="75"/>
        <v>261.90423414618056</v>
      </c>
      <c r="BU12" s="72">
        <f t="shared" si="75"/>
        <v>265.98083048636886</v>
      </c>
      <c r="BV12" s="72">
        <f t="shared" si="75"/>
        <v>270.11572898650638</v>
      </c>
      <c r="BW12" s="72">
        <f t="shared" si="75"/>
        <v>274.30963109445469</v>
      </c>
      <c r="BX12" s="72">
        <f t="shared" si="75"/>
        <v>278.56324299512642</v>
      </c>
      <c r="BY12" s="72">
        <f t="shared" si="75"/>
        <v>282.87727551938718</v>
      </c>
      <c r="BZ12" s="72">
        <f t="shared" si="75"/>
        <v>287.25244404742045</v>
      </c>
      <c r="CA12" s="72">
        <f t="shared" si="75"/>
        <v>291.6894684063671</v>
      </c>
      <c r="CB12" s="72">
        <f t="shared" si="75"/>
        <v>296.18907276205283</v>
      </c>
      <c r="CC12" s="72">
        <f t="shared" si="75"/>
        <v>300.75198550460334</v>
      </c>
      <c r="CI12" s="25"/>
      <c r="CJ12" s="67"/>
      <c r="CK12" s="70" t="s">
        <v>33</v>
      </c>
      <c r="CL12" s="72">
        <f>CL7*$E$20*CL11/100</f>
        <v>163.40688</v>
      </c>
      <c r="CM12" s="72">
        <f t="shared" ref="CM12:DO12" si="76">CM7*$E$20*CM11/100</f>
        <v>166.00831752959999</v>
      </c>
      <c r="CN12" s="72">
        <f t="shared" si="76"/>
        <v>168.64844980838399</v>
      </c>
      <c r="CO12" s="72">
        <f t="shared" si="76"/>
        <v>171.3277840513075</v>
      </c>
      <c r="CP12" s="72">
        <f t="shared" si="76"/>
        <v>204.05490681575299</v>
      </c>
      <c r="CQ12" s="72">
        <f t="shared" si="76"/>
        <v>207.28992363112468</v>
      </c>
      <c r="CR12" s="72">
        <f t="shared" si="76"/>
        <v>210.57271915638495</v>
      </c>
      <c r="CS12" s="72">
        <f t="shared" si="76"/>
        <v>213.90391053320317</v>
      </c>
      <c r="CT12" s="72">
        <f t="shared" si="76"/>
        <v>217.28412047743154</v>
      </c>
      <c r="CU12" s="72">
        <f t="shared" si="76"/>
        <v>220.71397725521584</v>
      </c>
      <c r="CV12" s="72">
        <f t="shared" si="76"/>
        <v>224.19411465592046</v>
      </c>
      <c r="CW12" s="72">
        <f t="shared" si="76"/>
        <v>227.72517196175119</v>
      </c>
      <c r="CX12" s="72">
        <f t="shared" si="76"/>
        <v>231.30779391395282</v>
      </c>
      <c r="CY12" s="72">
        <f t="shared" si="76"/>
        <v>234.94263067545774</v>
      </c>
      <c r="CZ12" s="72">
        <f t="shared" si="76"/>
        <v>238.63033778985738</v>
      </c>
      <c r="DA12" s="72">
        <f t="shared" si="76"/>
        <v>242.37157613656274</v>
      </c>
      <c r="DB12" s="72">
        <f t="shared" si="76"/>
        <v>246.16701188202038</v>
      </c>
      <c r="DC12" s="72">
        <f t="shared" si="76"/>
        <v>250.0173164268418</v>
      </c>
      <c r="DD12" s="72">
        <f t="shared" si="76"/>
        <v>253.92316634870321</v>
      </c>
      <c r="DE12" s="72">
        <f t="shared" si="76"/>
        <v>523.35534677999749</v>
      </c>
      <c r="DF12" s="72">
        <f t="shared" si="76"/>
        <v>531.51153400254293</v>
      </c>
      <c r="DG12" s="72">
        <f t="shared" si="76"/>
        <v>539.78462657527791</v>
      </c>
      <c r="DH12" s="72">
        <f t="shared" si="76"/>
        <v>548.17603823732168</v>
      </c>
      <c r="DI12" s="72">
        <f t="shared" si="76"/>
        <v>556.68719251521679</v>
      </c>
      <c r="DJ12" s="72">
        <f t="shared" si="76"/>
        <v>565.31952254893304</v>
      </c>
      <c r="DK12" s="72">
        <f t="shared" si="76"/>
        <v>574.07447090699168</v>
      </c>
      <c r="DL12" s="72">
        <f t="shared" si="76"/>
        <v>582.95348939035318</v>
      </c>
      <c r="DM12" s="72">
        <f t="shared" si="76"/>
        <v>591.95803882468635</v>
      </c>
      <c r="DN12" s="72">
        <f t="shared" si="76"/>
        <v>601.08958884063668</v>
      </c>
      <c r="DO12" s="72">
        <f t="shared" si="76"/>
        <v>610.34961764169498</v>
      </c>
    </row>
    <row r="13" spans="1:201" ht="18" customHeight="1">
      <c r="A13" s="61"/>
      <c r="B13" s="116" t="s">
        <v>87</v>
      </c>
      <c r="C13" s="26">
        <v>1</v>
      </c>
      <c r="D13" s="26">
        <v>1</v>
      </c>
      <c r="E13" s="26">
        <v>1</v>
      </c>
      <c r="F13" s="13"/>
      <c r="G13" s="47"/>
      <c r="H13" s="125"/>
      <c r="I13" s="7"/>
      <c r="K13" s="67"/>
      <c r="L13" s="70" t="s">
        <v>34</v>
      </c>
      <c r="M13" s="72">
        <f t="shared" ref="M13:AP13" si="77">M8*$C$21*M11/100</f>
        <v>0</v>
      </c>
      <c r="N13" s="72">
        <f t="shared" si="77"/>
        <v>0</v>
      </c>
      <c r="O13" s="72">
        <f t="shared" si="77"/>
        <v>0</v>
      </c>
      <c r="P13" s="72">
        <f t="shared" si="77"/>
        <v>0</v>
      </c>
      <c r="Q13" s="72">
        <f t="shared" si="77"/>
        <v>0</v>
      </c>
      <c r="R13" s="72">
        <f t="shared" si="77"/>
        <v>0</v>
      </c>
      <c r="S13" s="72">
        <f t="shared" si="77"/>
        <v>0</v>
      </c>
      <c r="T13" s="72">
        <f t="shared" si="77"/>
        <v>0</v>
      </c>
      <c r="U13" s="72">
        <f t="shared" si="77"/>
        <v>0</v>
      </c>
      <c r="V13" s="72">
        <f t="shared" si="77"/>
        <v>0</v>
      </c>
      <c r="W13" s="72">
        <f t="shared" si="77"/>
        <v>0</v>
      </c>
      <c r="X13" s="72">
        <f t="shared" si="77"/>
        <v>0</v>
      </c>
      <c r="Y13" s="72">
        <f t="shared" si="77"/>
        <v>0</v>
      </c>
      <c r="Z13" s="72">
        <f t="shared" si="77"/>
        <v>0</v>
      </c>
      <c r="AA13" s="72">
        <f t="shared" si="77"/>
        <v>0</v>
      </c>
      <c r="AB13" s="72">
        <f t="shared" si="77"/>
        <v>0</v>
      </c>
      <c r="AC13" s="72">
        <f t="shared" si="77"/>
        <v>0</v>
      </c>
      <c r="AD13" s="72">
        <f t="shared" si="77"/>
        <v>0</v>
      </c>
      <c r="AE13" s="72">
        <f t="shared" si="77"/>
        <v>0</v>
      </c>
      <c r="AF13" s="72">
        <f t="shared" si="77"/>
        <v>0</v>
      </c>
      <c r="AG13" s="72">
        <f t="shared" si="77"/>
        <v>0</v>
      </c>
      <c r="AH13" s="72">
        <f t="shared" si="77"/>
        <v>0</v>
      </c>
      <c r="AI13" s="72">
        <f t="shared" si="77"/>
        <v>0</v>
      </c>
      <c r="AJ13" s="72">
        <f t="shared" si="77"/>
        <v>0</v>
      </c>
      <c r="AK13" s="72">
        <f t="shared" si="77"/>
        <v>0</v>
      </c>
      <c r="AL13" s="72">
        <f t="shared" si="77"/>
        <v>0</v>
      </c>
      <c r="AM13" s="72">
        <f t="shared" si="77"/>
        <v>0</v>
      </c>
      <c r="AN13" s="72">
        <f t="shared" si="77"/>
        <v>0</v>
      </c>
      <c r="AO13" s="72">
        <f t="shared" si="77"/>
        <v>0</v>
      </c>
      <c r="AP13" s="72">
        <f t="shared" si="77"/>
        <v>0</v>
      </c>
      <c r="AX13" s="67"/>
      <c r="AY13" s="70" t="s">
        <v>34</v>
      </c>
      <c r="AZ13" s="72">
        <f>AZ8*$D$21*AZ11/100</f>
        <v>0</v>
      </c>
      <c r="BA13" s="72">
        <f t="shared" ref="BA13:CC13" si="78">BA8*$D$21*BA11/100</f>
        <v>0</v>
      </c>
      <c r="BB13" s="72">
        <f t="shared" si="78"/>
        <v>0</v>
      </c>
      <c r="BC13" s="72">
        <f t="shared" si="78"/>
        <v>0</v>
      </c>
      <c r="BD13" s="72">
        <f t="shared" si="78"/>
        <v>0</v>
      </c>
      <c r="BE13" s="72">
        <f t="shared" si="78"/>
        <v>0</v>
      </c>
      <c r="BF13" s="72">
        <f t="shared" si="78"/>
        <v>0</v>
      </c>
      <c r="BG13" s="72">
        <f t="shared" si="78"/>
        <v>0</v>
      </c>
      <c r="BH13" s="72">
        <f t="shared" si="78"/>
        <v>0</v>
      </c>
      <c r="BI13" s="72">
        <f t="shared" si="78"/>
        <v>0</v>
      </c>
      <c r="BJ13" s="72">
        <f t="shared" si="78"/>
        <v>0</v>
      </c>
      <c r="BK13" s="72">
        <f t="shared" si="78"/>
        <v>0</v>
      </c>
      <c r="BL13" s="72">
        <f t="shared" si="78"/>
        <v>0</v>
      </c>
      <c r="BM13" s="72">
        <f t="shared" si="78"/>
        <v>0</v>
      </c>
      <c r="BN13" s="72">
        <f t="shared" si="78"/>
        <v>0</v>
      </c>
      <c r="BO13" s="72">
        <f t="shared" si="78"/>
        <v>0</v>
      </c>
      <c r="BP13" s="72">
        <f t="shared" si="78"/>
        <v>0</v>
      </c>
      <c r="BQ13" s="72">
        <f t="shared" si="78"/>
        <v>0</v>
      </c>
      <c r="BR13" s="72">
        <f t="shared" si="78"/>
        <v>0</v>
      </c>
      <c r="BS13" s="72">
        <f t="shared" si="78"/>
        <v>0</v>
      </c>
      <c r="BT13" s="72">
        <f t="shared" si="78"/>
        <v>0</v>
      </c>
      <c r="BU13" s="72">
        <f t="shared" si="78"/>
        <v>0</v>
      </c>
      <c r="BV13" s="72">
        <f t="shared" si="78"/>
        <v>0</v>
      </c>
      <c r="BW13" s="72">
        <f t="shared" si="78"/>
        <v>0</v>
      </c>
      <c r="BX13" s="72">
        <f t="shared" si="78"/>
        <v>0</v>
      </c>
      <c r="BY13" s="72">
        <f t="shared" si="78"/>
        <v>0</v>
      </c>
      <c r="BZ13" s="72">
        <f t="shared" si="78"/>
        <v>0</v>
      </c>
      <c r="CA13" s="72">
        <f t="shared" si="78"/>
        <v>0</v>
      </c>
      <c r="CB13" s="72">
        <f t="shared" si="78"/>
        <v>0</v>
      </c>
      <c r="CC13" s="72">
        <f t="shared" si="78"/>
        <v>0</v>
      </c>
      <c r="CI13" s="25"/>
      <c r="CJ13" s="67"/>
      <c r="CK13" s="70" t="s">
        <v>34</v>
      </c>
      <c r="CL13" s="72">
        <f>CL8*$E$21*CL11/100</f>
        <v>0</v>
      </c>
      <c r="CM13" s="72">
        <f t="shared" ref="CM13:DO13" si="79">CM8*$E$21*CM11/100</f>
        <v>0</v>
      </c>
      <c r="CN13" s="72">
        <f t="shared" si="79"/>
        <v>0</v>
      </c>
      <c r="CO13" s="72">
        <f t="shared" si="79"/>
        <v>0</v>
      </c>
      <c r="CP13" s="72">
        <f t="shared" si="79"/>
        <v>0</v>
      </c>
      <c r="CQ13" s="72">
        <f t="shared" si="79"/>
        <v>0</v>
      </c>
      <c r="CR13" s="72">
        <f t="shared" si="79"/>
        <v>0</v>
      </c>
      <c r="CS13" s="72">
        <f t="shared" si="79"/>
        <v>0</v>
      </c>
      <c r="CT13" s="72">
        <f t="shared" si="79"/>
        <v>0</v>
      </c>
      <c r="CU13" s="72">
        <f t="shared" si="79"/>
        <v>0</v>
      </c>
      <c r="CV13" s="72">
        <f t="shared" si="79"/>
        <v>0</v>
      </c>
      <c r="CW13" s="72">
        <f t="shared" si="79"/>
        <v>0</v>
      </c>
      <c r="CX13" s="72">
        <f t="shared" si="79"/>
        <v>0</v>
      </c>
      <c r="CY13" s="72">
        <f t="shared" si="79"/>
        <v>0</v>
      </c>
      <c r="CZ13" s="72">
        <f t="shared" si="79"/>
        <v>0</v>
      </c>
      <c r="DA13" s="72">
        <f t="shared" si="79"/>
        <v>0</v>
      </c>
      <c r="DB13" s="72">
        <f t="shared" si="79"/>
        <v>0</v>
      </c>
      <c r="DC13" s="72">
        <f t="shared" si="79"/>
        <v>0</v>
      </c>
      <c r="DD13" s="72">
        <f t="shared" si="79"/>
        <v>0</v>
      </c>
      <c r="DE13" s="72">
        <f t="shared" si="79"/>
        <v>0</v>
      </c>
      <c r="DF13" s="72">
        <f t="shared" si="79"/>
        <v>0</v>
      </c>
      <c r="DG13" s="72">
        <f t="shared" si="79"/>
        <v>0</v>
      </c>
      <c r="DH13" s="72">
        <f t="shared" si="79"/>
        <v>0</v>
      </c>
      <c r="DI13" s="72">
        <f t="shared" si="79"/>
        <v>0</v>
      </c>
      <c r="DJ13" s="72">
        <f t="shared" si="79"/>
        <v>0</v>
      </c>
      <c r="DK13" s="72">
        <f t="shared" si="79"/>
        <v>0</v>
      </c>
      <c r="DL13" s="72">
        <f t="shared" si="79"/>
        <v>0</v>
      </c>
      <c r="DM13" s="72">
        <f t="shared" si="79"/>
        <v>0</v>
      </c>
      <c r="DN13" s="72">
        <f t="shared" si="79"/>
        <v>0</v>
      </c>
      <c r="DO13" s="72">
        <f t="shared" si="79"/>
        <v>0</v>
      </c>
    </row>
    <row r="14" spans="1:201" ht="18" customHeight="1">
      <c r="A14" s="61"/>
      <c r="B14" s="3" t="s">
        <v>86</v>
      </c>
      <c r="C14" s="26"/>
      <c r="D14" s="26">
        <v>34</v>
      </c>
      <c r="E14" s="26">
        <v>34</v>
      </c>
      <c r="F14" s="13" t="s">
        <v>7</v>
      </c>
      <c r="G14" s="47"/>
      <c r="H14" s="125"/>
      <c r="I14" s="7"/>
      <c r="K14" s="67"/>
      <c r="L14" s="70" t="s">
        <v>35</v>
      </c>
      <c r="M14" s="73">
        <f t="shared" ref="M14:AP14" si="80">M9*$C$22*M11/100</f>
        <v>0</v>
      </c>
      <c r="N14" s="73">
        <f t="shared" si="80"/>
        <v>0</v>
      </c>
      <c r="O14" s="73">
        <f t="shared" si="80"/>
        <v>0</v>
      </c>
      <c r="P14" s="73">
        <f t="shared" si="80"/>
        <v>0</v>
      </c>
      <c r="Q14" s="73">
        <f t="shared" si="80"/>
        <v>0</v>
      </c>
      <c r="R14" s="73">
        <f t="shared" si="80"/>
        <v>0</v>
      </c>
      <c r="S14" s="73">
        <f t="shared" si="80"/>
        <v>0</v>
      </c>
      <c r="T14" s="73">
        <f t="shared" si="80"/>
        <v>0</v>
      </c>
      <c r="U14" s="73">
        <f t="shared" si="80"/>
        <v>0</v>
      </c>
      <c r="V14" s="73">
        <f t="shared" si="80"/>
        <v>0</v>
      </c>
      <c r="W14" s="73">
        <f t="shared" si="80"/>
        <v>0</v>
      </c>
      <c r="X14" s="73">
        <f t="shared" si="80"/>
        <v>0</v>
      </c>
      <c r="Y14" s="73">
        <f t="shared" si="80"/>
        <v>0</v>
      </c>
      <c r="Z14" s="73">
        <f t="shared" si="80"/>
        <v>0</v>
      </c>
      <c r="AA14" s="73">
        <f t="shared" si="80"/>
        <v>0</v>
      </c>
      <c r="AB14" s="73">
        <f t="shared" si="80"/>
        <v>0</v>
      </c>
      <c r="AC14" s="73">
        <f t="shared" si="80"/>
        <v>0</v>
      </c>
      <c r="AD14" s="73">
        <f t="shared" si="80"/>
        <v>0</v>
      </c>
      <c r="AE14" s="73">
        <f t="shared" si="80"/>
        <v>0</v>
      </c>
      <c r="AF14" s="73">
        <f t="shared" si="80"/>
        <v>0</v>
      </c>
      <c r="AG14" s="73">
        <f t="shared" si="80"/>
        <v>0</v>
      </c>
      <c r="AH14" s="73">
        <f t="shared" si="80"/>
        <v>0</v>
      </c>
      <c r="AI14" s="73">
        <f t="shared" si="80"/>
        <v>0</v>
      </c>
      <c r="AJ14" s="73">
        <f t="shared" si="80"/>
        <v>0</v>
      </c>
      <c r="AK14" s="73">
        <f t="shared" si="80"/>
        <v>0</v>
      </c>
      <c r="AL14" s="73">
        <f t="shared" si="80"/>
        <v>0</v>
      </c>
      <c r="AM14" s="73">
        <f t="shared" si="80"/>
        <v>0</v>
      </c>
      <c r="AN14" s="73">
        <f t="shared" si="80"/>
        <v>0</v>
      </c>
      <c r="AO14" s="73">
        <f t="shared" si="80"/>
        <v>0</v>
      </c>
      <c r="AP14" s="73">
        <f t="shared" si="80"/>
        <v>0</v>
      </c>
      <c r="AX14" s="67"/>
      <c r="AY14" s="70" t="s">
        <v>35</v>
      </c>
      <c r="AZ14" s="97">
        <f>AZ9*$D$22*AZ11/100</f>
        <v>0</v>
      </c>
      <c r="BA14" s="97">
        <f t="shared" ref="BA14:CC14" si="81">BA9*$D$22*BA11/100</f>
        <v>0</v>
      </c>
      <c r="BB14" s="97">
        <f t="shared" si="81"/>
        <v>0</v>
      </c>
      <c r="BC14" s="97">
        <f t="shared" si="81"/>
        <v>0</v>
      </c>
      <c r="BD14" s="97">
        <f t="shared" si="81"/>
        <v>0</v>
      </c>
      <c r="BE14" s="97">
        <f t="shared" si="81"/>
        <v>0</v>
      </c>
      <c r="BF14" s="97">
        <f t="shared" si="81"/>
        <v>0</v>
      </c>
      <c r="BG14" s="97">
        <f t="shared" si="81"/>
        <v>0</v>
      </c>
      <c r="BH14" s="97">
        <f t="shared" si="81"/>
        <v>0</v>
      </c>
      <c r="BI14" s="97">
        <f t="shared" si="81"/>
        <v>0</v>
      </c>
      <c r="BJ14" s="97">
        <f t="shared" si="81"/>
        <v>0</v>
      </c>
      <c r="BK14" s="97">
        <f t="shared" si="81"/>
        <v>0</v>
      </c>
      <c r="BL14" s="97">
        <f t="shared" si="81"/>
        <v>0</v>
      </c>
      <c r="BM14" s="97">
        <f t="shared" si="81"/>
        <v>0</v>
      </c>
      <c r="BN14" s="97">
        <f t="shared" si="81"/>
        <v>0</v>
      </c>
      <c r="BO14" s="97">
        <f t="shared" si="81"/>
        <v>0</v>
      </c>
      <c r="BP14" s="97">
        <f t="shared" si="81"/>
        <v>0</v>
      </c>
      <c r="BQ14" s="97">
        <f t="shared" si="81"/>
        <v>0</v>
      </c>
      <c r="BR14" s="97">
        <f t="shared" si="81"/>
        <v>0</v>
      </c>
      <c r="BS14" s="97">
        <f t="shared" si="81"/>
        <v>0</v>
      </c>
      <c r="BT14" s="97">
        <f t="shared" si="81"/>
        <v>0</v>
      </c>
      <c r="BU14" s="97">
        <f t="shared" si="81"/>
        <v>0</v>
      </c>
      <c r="BV14" s="97">
        <f t="shared" si="81"/>
        <v>0</v>
      </c>
      <c r="BW14" s="97">
        <f t="shared" si="81"/>
        <v>0</v>
      </c>
      <c r="BX14" s="97">
        <f t="shared" si="81"/>
        <v>0</v>
      </c>
      <c r="BY14" s="97">
        <f t="shared" si="81"/>
        <v>0</v>
      </c>
      <c r="BZ14" s="97">
        <f t="shared" si="81"/>
        <v>0</v>
      </c>
      <c r="CA14" s="97">
        <f t="shared" si="81"/>
        <v>0</v>
      </c>
      <c r="CB14" s="97">
        <f t="shared" si="81"/>
        <v>0</v>
      </c>
      <c r="CC14" s="97">
        <f t="shared" si="81"/>
        <v>0</v>
      </c>
      <c r="CI14" s="25"/>
      <c r="CJ14" s="67"/>
      <c r="CK14" s="70" t="s">
        <v>35</v>
      </c>
      <c r="CL14" s="97">
        <f>CL9*$E$22*CL11/100</f>
        <v>0</v>
      </c>
      <c r="CM14" s="97">
        <f t="shared" ref="CM14:DO14" si="82">CM9*$E$22*CM11/100</f>
        <v>0</v>
      </c>
      <c r="CN14" s="97">
        <f t="shared" si="82"/>
        <v>0</v>
      </c>
      <c r="CO14" s="97">
        <f t="shared" si="82"/>
        <v>0</v>
      </c>
      <c r="CP14" s="97">
        <f t="shared" si="82"/>
        <v>0</v>
      </c>
      <c r="CQ14" s="97">
        <f t="shared" si="82"/>
        <v>0</v>
      </c>
      <c r="CR14" s="97">
        <f t="shared" si="82"/>
        <v>0</v>
      </c>
      <c r="CS14" s="97">
        <f t="shared" si="82"/>
        <v>0</v>
      </c>
      <c r="CT14" s="97">
        <f t="shared" si="82"/>
        <v>0</v>
      </c>
      <c r="CU14" s="97">
        <f t="shared" si="82"/>
        <v>0</v>
      </c>
      <c r="CV14" s="97">
        <f t="shared" si="82"/>
        <v>0</v>
      </c>
      <c r="CW14" s="97">
        <f t="shared" si="82"/>
        <v>0</v>
      </c>
      <c r="CX14" s="97">
        <f t="shared" si="82"/>
        <v>0</v>
      </c>
      <c r="CY14" s="97">
        <f t="shared" si="82"/>
        <v>0</v>
      </c>
      <c r="CZ14" s="97">
        <f t="shared" si="82"/>
        <v>0</v>
      </c>
      <c r="DA14" s="97">
        <f t="shared" si="82"/>
        <v>0</v>
      </c>
      <c r="DB14" s="97">
        <f t="shared" si="82"/>
        <v>0</v>
      </c>
      <c r="DC14" s="97">
        <f t="shared" si="82"/>
        <v>0</v>
      </c>
      <c r="DD14" s="97">
        <f t="shared" si="82"/>
        <v>0</v>
      </c>
      <c r="DE14" s="97">
        <f t="shared" si="82"/>
        <v>0</v>
      </c>
      <c r="DF14" s="97">
        <f t="shared" si="82"/>
        <v>0</v>
      </c>
      <c r="DG14" s="97">
        <f t="shared" si="82"/>
        <v>0</v>
      </c>
      <c r="DH14" s="97">
        <f t="shared" si="82"/>
        <v>0</v>
      </c>
      <c r="DI14" s="97">
        <f t="shared" si="82"/>
        <v>0</v>
      </c>
      <c r="DJ14" s="97">
        <f t="shared" si="82"/>
        <v>0</v>
      </c>
      <c r="DK14" s="97">
        <f t="shared" si="82"/>
        <v>0</v>
      </c>
      <c r="DL14" s="97">
        <f t="shared" si="82"/>
        <v>0</v>
      </c>
      <c r="DM14" s="97">
        <f t="shared" si="82"/>
        <v>0</v>
      </c>
      <c r="DN14" s="97">
        <f t="shared" si="82"/>
        <v>0</v>
      </c>
      <c r="DO14" s="97">
        <f t="shared" si="82"/>
        <v>0</v>
      </c>
    </row>
    <row r="15" spans="1:201" ht="18" customHeight="1">
      <c r="A15" s="61"/>
      <c r="B15" s="3" t="s">
        <v>47</v>
      </c>
      <c r="C15" s="26"/>
      <c r="D15" s="26">
        <v>5</v>
      </c>
      <c r="E15" s="26">
        <v>5</v>
      </c>
      <c r="F15" s="13"/>
      <c r="G15" s="47"/>
      <c r="H15" s="125"/>
      <c r="I15" s="7"/>
      <c r="K15" s="93"/>
      <c r="L15" s="92" t="s">
        <v>52</v>
      </c>
      <c r="M15" s="74">
        <f>M14+M13+M12</f>
        <v>163.40688</v>
      </c>
      <c r="N15" s="74">
        <f t="shared" ref="N15:AP15" si="83">N14+N13+N12</f>
        <v>166.00831752959999</v>
      </c>
      <c r="O15" s="74">
        <f t="shared" si="83"/>
        <v>168.64844980838399</v>
      </c>
      <c r="P15" s="74">
        <f t="shared" si="83"/>
        <v>171.3277840513075</v>
      </c>
      <c r="Q15" s="74">
        <f t="shared" si="83"/>
        <v>174.04683228402462</v>
      </c>
      <c r="R15" s="74">
        <f t="shared" si="83"/>
        <v>176.80611133242985</v>
      </c>
      <c r="S15" s="74">
        <f t="shared" si="83"/>
        <v>179.60614280985777</v>
      </c>
      <c r="T15" s="74">
        <f t="shared" si="83"/>
        <v>182.4474531018497</v>
      </c>
      <c r="U15" s="74">
        <f t="shared" si="83"/>
        <v>185.33057334839751</v>
      </c>
      <c r="V15" s="74">
        <f t="shared" si="83"/>
        <v>188.25603942356639</v>
      </c>
      <c r="W15" s="74">
        <f t="shared" si="83"/>
        <v>191.22439191240272</v>
      </c>
      <c r="X15" s="74">
        <f t="shared" si="83"/>
        <v>194.23617608502303</v>
      </c>
      <c r="Y15" s="74">
        <f t="shared" si="83"/>
        <v>197.29194186778329</v>
      </c>
      <c r="Z15" s="74">
        <f t="shared" si="83"/>
        <v>200.3922438114198</v>
      </c>
      <c r="AA15" s="74">
        <f t="shared" si="83"/>
        <v>203.53764105605481</v>
      </c>
      <c r="AB15" s="74">
        <f t="shared" si="83"/>
        <v>206.72869729295056</v>
      </c>
      <c r="AC15" s="74">
        <f t="shared" si="83"/>
        <v>209.96598072289973</v>
      </c>
      <c r="AD15" s="74">
        <f t="shared" si="83"/>
        <v>213.25006401112975</v>
      </c>
      <c r="AE15" s="74">
        <f t="shared" si="83"/>
        <v>216.58152423859974</v>
      </c>
      <c r="AF15" s="74">
        <f t="shared" si="83"/>
        <v>219.96094284956413</v>
      </c>
      <c r="AG15" s="74">
        <f t="shared" si="83"/>
        <v>223.38890559527161</v>
      </c>
      <c r="AH15" s="74">
        <f t="shared" si="83"/>
        <v>226.86600247366749</v>
      </c>
      <c r="AI15" s="74">
        <f t="shared" si="83"/>
        <v>230.39282766496135</v>
      </c>
      <c r="AJ15" s="74">
        <f t="shared" si="83"/>
        <v>233.96997946291722</v>
      </c>
      <c r="AK15" s="74">
        <f t="shared" si="83"/>
        <v>237.59806020172542</v>
      </c>
      <c r="AL15" s="74">
        <f t="shared" si="83"/>
        <v>241.27767617830085</v>
      </c>
      <c r="AM15" s="74">
        <f t="shared" si="83"/>
        <v>245.00943756985856</v>
      </c>
      <c r="AN15" s="74">
        <f t="shared" si="83"/>
        <v>248.79395834660733</v>
      </c>
      <c r="AO15" s="74">
        <f t="shared" si="83"/>
        <v>252.63185617939797</v>
      </c>
      <c r="AP15" s="74">
        <f t="shared" si="83"/>
        <v>256.52375234216169</v>
      </c>
      <c r="AX15" s="93"/>
      <c r="AY15" s="92" t="s">
        <v>52</v>
      </c>
      <c r="AZ15" s="98">
        <f>AZ14+AZ13+AZ12</f>
        <v>163.40688</v>
      </c>
      <c r="BA15" s="98">
        <f t="shared" ref="BA15:CC15" si="84">BA14+BA13+BA12</f>
        <v>166.00831752959999</v>
      </c>
      <c r="BB15" s="98">
        <f t="shared" si="84"/>
        <v>168.64844980838399</v>
      </c>
      <c r="BC15" s="98">
        <f t="shared" si="84"/>
        <v>171.3277840513075</v>
      </c>
      <c r="BD15" s="98">
        <f t="shared" si="84"/>
        <v>204.05490681575299</v>
      </c>
      <c r="BE15" s="98">
        <f t="shared" si="84"/>
        <v>207.28992363112468</v>
      </c>
      <c r="BF15" s="98">
        <f t="shared" si="84"/>
        <v>210.57271915638495</v>
      </c>
      <c r="BG15" s="98">
        <f t="shared" si="84"/>
        <v>213.90391053320317</v>
      </c>
      <c r="BH15" s="98">
        <f t="shared" si="84"/>
        <v>217.28412047743154</v>
      </c>
      <c r="BI15" s="98">
        <f t="shared" si="84"/>
        <v>220.71397725521584</v>
      </c>
      <c r="BJ15" s="98">
        <f t="shared" si="84"/>
        <v>224.19411465592046</v>
      </c>
      <c r="BK15" s="98">
        <f t="shared" si="84"/>
        <v>227.72517196175119</v>
      </c>
      <c r="BL15" s="98">
        <f t="shared" si="84"/>
        <v>231.30779391395282</v>
      </c>
      <c r="BM15" s="98">
        <f t="shared" si="84"/>
        <v>234.94263067545774</v>
      </c>
      <c r="BN15" s="98">
        <f t="shared" si="84"/>
        <v>238.63033778985738</v>
      </c>
      <c r="BO15" s="98">
        <f t="shared" si="84"/>
        <v>242.37157613656274</v>
      </c>
      <c r="BP15" s="98">
        <f t="shared" si="84"/>
        <v>246.16701188202038</v>
      </c>
      <c r="BQ15" s="98">
        <f t="shared" si="84"/>
        <v>250.0173164268418</v>
      </c>
      <c r="BR15" s="98">
        <f t="shared" si="84"/>
        <v>253.92316634870321</v>
      </c>
      <c r="BS15" s="98">
        <f t="shared" si="84"/>
        <v>257.88524334086827</v>
      </c>
      <c r="BT15" s="98">
        <f t="shared" si="84"/>
        <v>261.90423414618056</v>
      </c>
      <c r="BU15" s="98">
        <f t="shared" si="84"/>
        <v>265.98083048636886</v>
      </c>
      <c r="BV15" s="98">
        <f t="shared" si="84"/>
        <v>270.11572898650638</v>
      </c>
      <c r="BW15" s="98">
        <f t="shared" si="84"/>
        <v>274.30963109445469</v>
      </c>
      <c r="BX15" s="98">
        <f t="shared" si="84"/>
        <v>278.56324299512642</v>
      </c>
      <c r="BY15" s="98">
        <f t="shared" si="84"/>
        <v>282.87727551938718</v>
      </c>
      <c r="BZ15" s="98">
        <f t="shared" si="84"/>
        <v>287.25244404742045</v>
      </c>
      <c r="CA15" s="98">
        <f t="shared" si="84"/>
        <v>291.6894684063671</v>
      </c>
      <c r="CB15" s="98">
        <f t="shared" si="84"/>
        <v>296.18907276205283</v>
      </c>
      <c r="CC15" s="98">
        <f t="shared" si="84"/>
        <v>300.75198550460334</v>
      </c>
      <c r="CI15" s="25"/>
      <c r="CJ15" s="93"/>
      <c r="CK15" s="92" t="s">
        <v>52</v>
      </c>
      <c r="CL15" s="98">
        <f>CL14+CL13+CL12</f>
        <v>163.40688</v>
      </c>
      <c r="CM15" s="98">
        <f t="shared" ref="CM15" si="85">CM14+CM13+CM12</f>
        <v>166.00831752959999</v>
      </c>
      <c r="CN15" s="98">
        <f t="shared" ref="CN15" si="86">CN14+CN13+CN12</f>
        <v>168.64844980838399</v>
      </c>
      <c r="CO15" s="98">
        <f t="shared" ref="CO15" si="87">CO14+CO13+CO12</f>
        <v>171.3277840513075</v>
      </c>
      <c r="CP15" s="98">
        <f t="shared" ref="CP15" si="88">CP14+CP13+CP12</f>
        <v>204.05490681575299</v>
      </c>
      <c r="CQ15" s="98">
        <f t="shared" ref="CQ15" si="89">CQ14+CQ13+CQ12</f>
        <v>207.28992363112468</v>
      </c>
      <c r="CR15" s="98">
        <f t="shared" ref="CR15" si="90">CR14+CR13+CR12</f>
        <v>210.57271915638495</v>
      </c>
      <c r="CS15" s="98">
        <f t="shared" ref="CS15" si="91">CS14+CS13+CS12</f>
        <v>213.90391053320317</v>
      </c>
      <c r="CT15" s="98">
        <f t="shared" ref="CT15" si="92">CT14+CT13+CT12</f>
        <v>217.28412047743154</v>
      </c>
      <c r="CU15" s="98">
        <f t="shared" ref="CU15" si="93">CU14+CU13+CU12</f>
        <v>220.71397725521584</v>
      </c>
      <c r="CV15" s="98">
        <f t="shared" ref="CV15" si="94">CV14+CV13+CV12</f>
        <v>224.19411465592046</v>
      </c>
      <c r="CW15" s="98">
        <f t="shared" ref="CW15" si="95">CW14+CW13+CW12</f>
        <v>227.72517196175119</v>
      </c>
      <c r="CX15" s="98">
        <f t="shared" ref="CX15" si="96">CX14+CX13+CX12</f>
        <v>231.30779391395282</v>
      </c>
      <c r="CY15" s="98">
        <f t="shared" ref="CY15" si="97">CY14+CY13+CY12</f>
        <v>234.94263067545774</v>
      </c>
      <c r="CZ15" s="98">
        <f t="shared" ref="CZ15" si="98">CZ14+CZ13+CZ12</f>
        <v>238.63033778985738</v>
      </c>
      <c r="DA15" s="98">
        <f t="shared" ref="DA15" si="99">DA14+DA13+DA12</f>
        <v>242.37157613656274</v>
      </c>
      <c r="DB15" s="98">
        <f t="shared" ref="DB15" si="100">DB14+DB13+DB12</f>
        <v>246.16701188202038</v>
      </c>
      <c r="DC15" s="98">
        <f t="shared" ref="DC15" si="101">DC14+DC13+DC12</f>
        <v>250.0173164268418</v>
      </c>
      <c r="DD15" s="98">
        <f t="shared" ref="DD15" si="102">DD14+DD13+DD12</f>
        <v>253.92316634870321</v>
      </c>
      <c r="DE15" s="98">
        <f t="shared" ref="DE15" si="103">DE14+DE13+DE12</f>
        <v>523.35534677999749</v>
      </c>
      <c r="DF15" s="98">
        <f t="shared" ref="DF15" si="104">DF14+DF13+DF12</f>
        <v>531.51153400254293</v>
      </c>
      <c r="DG15" s="98">
        <f t="shared" ref="DG15" si="105">DG14+DG13+DG12</f>
        <v>539.78462657527791</v>
      </c>
      <c r="DH15" s="98">
        <f t="shared" ref="DH15" si="106">DH14+DH13+DH12</f>
        <v>548.17603823732168</v>
      </c>
      <c r="DI15" s="98">
        <f t="shared" ref="DI15" si="107">DI14+DI13+DI12</f>
        <v>556.68719251521679</v>
      </c>
      <c r="DJ15" s="98">
        <f t="shared" ref="DJ15" si="108">DJ14+DJ13+DJ12</f>
        <v>565.31952254893304</v>
      </c>
      <c r="DK15" s="98">
        <f t="shared" ref="DK15" si="109">DK14+DK13+DK12</f>
        <v>574.07447090699168</v>
      </c>
      <c r="DL15" s="98">
        <f t="shared" ref="DL15" si="110">DL14+DL13+DL12</f>
        <v>582.95348939035318</v>
      </c>
      <c r="DM15" s="98">
        <f t="shared" ref="DM15" si="111">DM14+DM13+DM12</f>
        <v>591.95803882468635</v>
      </c>
      <c r="DN15" s="98">
        <f t="shared" ref="DN15" si="112">DN14+DN13+DN12</f>
        <v>601.08958884063668</v>
      </c>
      <c r="DO15" s="98">
        <f t="shared" ref="DO15" si="113">DO14+DO13+DO12</f>
        <v>610.34961764169498</v>
      </c>
    </row>
    <row r="16" spans="1:201" ht="18" customHeight="1">
      <c r="B16" s="117" t="s">
        <v>88</v>
      </c>
      <c r="C16" s="26"/>
      <c r="D16" s="26"/>
      <c r="E16" s="26">
        <v>69</v>
      </c>
      <c r="F16" s="13" t="s">
        <v>7</v>
      </c>
      <c r="G16" s="47"/>
      <c r="H16" s="125"/>
      <c r="I16" s="7"/>
      <c r="K16" s="67"/>
      <c r="M16" s="75"/>
      <c r="AX16" s="67"/>
      <c r="AZ16" s="75"/>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I16" s="25"/>
      <c r="CJ16" s="67"/>
      <c r="CK16" s="25"/>
      <c r="CL16" s="75"/>
      <c r="CM16" s="94"/>
      <c r="CN16" s="94"/>
      <c r="CO16" s="94"/>
      <c r="CP16" s="94"/>
      <c r="CQ16" s="94"/>
      <c r="CR16" s="94"/>
      <c r="CS16" s="94"/>
      <c r="CT16" s="94"/>
      <c r="CU16" s="94"/>
      <c r="CV16" s="94"/>
      <c r="CW16" s="94"/>
      <c r="CX16" s="94"/>
      <c r="CY16" s="94"/>
      <c r="CZ16" s="94"/>
      <c r="DA16" s="94"/>
      <c r="DB16" s="94"/>
      <c r="DC16" s="94"/>
      <c r="DD16" s="94"/>
      <c r="DE16" s="94"/>
      <c r="DF16" s="94"/>
      <c r="DG16" s="94"/>
      <c r="DH16" s="94"/>
      <c r="DI16" s="94"/>
      <c r="DJ16" s="94"/>
      <c r="DK16" s="94"/>
      <c r="DL16" s="94"/>
      <c r="DM16" s="94"/>
      <c r="DN16" s="94"/>
      <c r="DO16" s="94"/>
    </row>
    <row r="17" spans="2:119" ht="18" customHeight="1">
      <c r="B17" s="117" t="s">
        <v>47</v>
      </c>
      <c r="C17" s="26"/>
      <c r="D17" s="26"/>
      <c r="E17" s="26">
        <v>20</v>
      </c>
      <c r="F17" s="13"/>
      <c r="G17" s="47"/>
      <c r="H17" s="125"/>
      <c r="I17" s="7"/>
      <c r="K17" s="67" t="s">
        <v>27</v>
      </c>
      <c r="L17" s="76" t="s">
        <v>23</v>
      </c>
      <c r="M17" s="77">
        <v>100</v>
      </c>
      <c r="N17" s="78">
        <f t="shared" ref="N17:AP17" si="114">100*((100+$C$26)/100)^M3</f>
        <v>103</v>
      </c>
      <c r="O17" s="78">
        <f t="shared" si="114"/>
        <v>106.08999999999999</v>
      </c>
      <c r="P17" s="78">
        <f t="shared" si="114"/>
        <v>109.2727</v>
      </c>
      <c r="Q17" s="78">
        <f t="shared" si="114"/>
        <v>112.55088099999999</v>
      </c>
      <c r="R17" s="78">
        <f t="shared" si="114"/>
        <v>115.92740742999999</v>
      </c>
      <c r="S17" s="78">
        <f t="shared" si="114"/>
        <v>119.40522965289999</v>
      </c>
      <c r="T17" s="78">
        <f t="shared" si="114"/>
        <v>122.987386542487</v>
      </c>
      <c r="U17" s="78">
        <f t="shared" si="114"/>
        <v>126.67700813876159</v>
      </c>
      <c r="V17" s="78">
        <f t="shared" si="114"/>
        <v>130.47731838292444</v>
      </c>
      <c r="W17" s="78">
        <f t="shared" si="114"/>
        <v>134.39163793441219</v>
      </c>
      <c r="X17" s="78">
        <f t="shared" si="114"/>
        <v>138.42338707244454</v>
      </c>
      <c r="Y17" s="78">
        <f t="shared" si="114"/>
        <v>142.57608868461787</v>
      </c>
      <c r="Z17" s="78">
        <f t="shared" si="114"/>
        <v>146.8533713451564</v>
      </c>
      <c r="AA17" s="78">
        <f t="shared" si="114"/>
        <v>151.25897248551109</v>
      </c>
      <c r="AB17" s="78">
        <f t="shared" si="114"/>
        <v>155.79674166007644</v>
      </c>
      <c r="AC17" s="78">
        <f t="shared" si="114"/>
        <v>160.4706439098787</v>
      </c>
      <c r="AD17" s="78">
        <f t="shared" si="114"/>
        <v>165.28476322717506</v>
      </c>
      <c r="AE17" s="78">
        <f t="shared" si="114"/>
        <v>170.24330612399032</v>
      </c>
      <c r="AF17" s="78">
        <f t="shared" si="114"/>
        <v>175.35060530771003</v>
      </c>
      <c r="AG17" s="78">
        <f t="shared" si="114"/>
        <v>180.61112346694134</v>
      </c>
      <c r="AH17" s="78">
        <f t="shared" si="114"/>
        <v>186.02945717094954</v>
      </c>
      <c r="AI17" s="78">
        <f t="shared" si="114"/>
        <v>191.61034088607803</v>
      </c>
      <c r="AJ17" s="78">
        <f t="shared" si="114"/>
        <v>197.3586511126604</v>
      </c>
      <c r="AK17" s="78">
        <f t="shared" si="114"/>
        <v>203.27941064604019</v>
      </c>
      <c r="AL17" s="78">
        <f t="shared" si="114"/>
        <v>209.37779296542138</v>
      </c>
      <c r="AM17" s="78">
        <f t="shared" si="114"/>
        <v>215.65912675438406</v>
      </c>
      <c r="AN17" s="78">
        <f t="shared" si="114"/>
        <v>222.12890055701556</v>
      </c>
      <c r="AO17" s="78">
        <f t="shared" si="114"/>
        <v>228.79276757372602</v>
      </c>
      <c r="AP17" s="78">
        <f t="shared" si="114"/>
        <v>235.65655060093778</v>
      </c>
      <c r="AX17" s="67" t="s">
        <v>27</v>
      </c>
      <c r="AY17" s="76" t="s">
        <v>23</v>
      </c>
      <c r="AZ17" s="77">
        <f>100</f>
        <v>100</v>
      </c>
      <c r="BA17" s="78">
        <f>100*((100+$D$26)/100)^AZ3</f>
        <v>103</v>
      </c>
      <c r="BB17" s="78">
        <f t="shared" ref="BB17:CC17" si="115">100*((100+$D$26)/100)^BA3</f>
        <v>106.08999999999999</v>
      </c>
      <c r="BC17" s="78">
        <f t="shared" si="115"/>
        <v>109.2727</v>
      </c>
      <c r="BD17" s="78">
        <f t="shared" si="115"/>
        <v>112.55088099999999</v>
      </c>
      <c r="BE17" s="78">
        <f t="shared" si="115"/>
        <v>115.92740742999999</v>
      </c>
      <c r="BF17" s="78">
        <f t="shared" si="115"/>
        <v>119.40522965289999</v>
      </c>
      <c r="BG17" s="78">
        <f t="shared" si="115"/>
        <v>122.987386542487</v>
      </c>
      <c r="BH17" s="78">
        <f t="shared" si="115"/>
        <v>126.67700813876159</v>
      </c>
      <c r="BI17" s="78">
        <f t="shared" si="115"/>
        <v>130.47731838292444</v>
      </c>
      <c r="BJ17" s="78">
        <f t="shared" si="115"/>
        <v>134.39163793441219</v>
      </c>
      <c r="BK17" s="78">
        <f t="shared" si="115"/>
        <v>138.42338707244454</v>
      </c>
      <c r="BL17" s="78">
        <f t="shared" si="115"/>
        <v>142.57608868461787</v>
      </c>
      <c r="BM17" s="78">
        <f t="shared" si="115"/>
        <v>146.8533713451564</v>
      </c>
      <c r="BN17" s="78">
        <f t="shared" si="115"/>
        <v>151.25897248551109</v>
      </c>
      <c r="BO17" s="78">
        <f t="shared" si="115"/>
        <v>155.79674166007644</v>
      </c>
      <c r="BP17" s="78">
        <f t="shared" si="115"/>
        <v>160.4706439098787</v>
      </c>
      <c r="BQ17" s="78">
        <f t="shared" si="115"/>
        <v>165.28476322717506</v>
      </c>
      <c r="BR17" s="78">
        <f t="shared" si="115"/>
        <v>170.24330612399032</v>
      </c>
      <c r="BS17" s="78">
        <f t="shared" si="115"/>
        <v>175.35060530771003</v>
      </c>
      <c r="BT17" s="78">
        <f t="shared" si="115"/>
        <v>180.61112346694134</v>
      </c>
      <c r="BU17" s="78">
        <f t="shared" si="115"/>
        <v>186.02945717094954</v>
      </c>
      <c r="BV17" s="78">
        <f t="shared" si="115"/>
        <v>191.61034088607803</v>
      </c>
      <c r="BW17" s="78">
        <f t="shared" si="115"/>
        <v>197.3586511126604</v>
      </c>
      <c r="BX17" s="78">
        <f t="shared" si="115"/>
        <v>203.27941064604019</v>
      </c>
      <c r="BY17" s="78">
        <f t="shared" si="115"/>
        <v>209.37779296542138</v>
      </c>
      <c r="BZ17" s="78">
        <f t="shared" si="115"/>
        <v>215.65912675438406</v>
      </c>
      <c r="CA17" s="78">
        <f t="shared" si="115"/>
        <v>222.12890055701556</v>
      </c>
      <c r="CB17" s="78">
        <f t="shared" si="115"/>
        <v>228.79276757372602</v>
      </c>
      <c r="CC17" s="78">
        <f t="shared" si="115"/>
        <v>235.65655060093778</v>
      </c>
      <c r="CI17" s="25"/>
      <c r="CJ17" s="67" t="s">
        <v>27</v>
      </c>
      <c r="CK17" s="76" t="s">
        <v>23</v>
      </c>
      <c r="CL17" s="77">
        <f>100</f>
        <v>100</v>
      </c>
      <c r="CM17" s="78">
        <f>100*((100+$E$26)/100)^CL3</f>
        <v>103</v>
      </c>
      <c r="CN17" s="78">
        <f t="shared" ref="CN17:DO17" si="116">100*((100+$E$26)/100)^CM3</f>
        <v>106.08999999999999</v>
      </c>
      <c r="CO17" s="78">
        <f t="shared" si="116"/>
        <v>109.2727</v>
      </c>
      <c r="CP17" s="78">
        <f t="shared" si="116"/>
        <v>112.55088099999999</v>
      </c>
      <c r="CQ17" s="78">
        <f t="shared" si="116"/>
        <v>115.92740742999999</v>
      </c>
      <c r="CR17" s="78">
        <f t="shared" si="116"/>
        <v>119.40522965289999</v>
      </c>
      <c r="CS17" s="78">
        <f t="shared" si="116"/>
        <v>122.987386542487</v>
      </c>
      <c r="CT17" s="78">
        <f t="shared" si="116"/>
        <v>126.67700813876159</v>
      </c>
      <c r="CU17" s="78">
        <f t="shared" si="116"/>
        <v>130.47731838292444</v>
      </c>
      <c r="CV17" s="78">
        <f t="shared" si="116"/>
        <v>134.39163793441219</v>
      </c>
      <c r="CW17" s="78">
        <f t="shared" si="116"/>
        <v>138.42338707244454</v>
      </c>
      <c r="CX17" s="78">
        <f t="shared" si="116"/>
        <v>142.57608868461787</v>
      </c>
      <c r="CY17" s="78">
        <f t="shared" si="116"/>
        <v>146.8533713451564</v>
      </c>
      <c r="CZ17" s="78">
        <f t="shared" si="116"/>
        <v>151.25897248551109</v>
      </c>
      <c r="DA17" s="78">
        <f t="shared" si="116"/>
        <v>155.79674166007644</v>
      </c>
      <c r="DB17" s="78">
        <f t="shared" si="116"/>
        <v>160.4706439098787</v>
      </c>
      <c r="DC17" s="78">
        <f t="shared" si="116"/>
        <v>165.28476322717506</v>
      </c>
      <c r="DD17" s="78">
        <f t="shared" si="116"/>
        <v>170.24330612399032</v>
      </c>
      <c r="DE17" s="78">
        <f t="shared" si="116"/>
        <v>175.35060530771003</v>
      </c>
      <c r="DF17" s="78">
        <f t="shared" si="116"/>
        <v>180.61112346694134</v>
      </c>
      <c r="DG17" s="78">
        <f t="shared" si="116"/>
        <v>186.02945717094954</v>
      </c>
      <c r="DH17" s="78">
        <f t="shared" si="116"/>
        <v>191.61034088607803</v>
      </c>
      <c r="DI17" s="78">
        <f t="shared" si="116"/>
        <v>197.3586511126604</v>
      </c>
      <c r="DJ17" s="78">
        <f t="shared" si="116"/>
        <v>203.27941064604019</v>
      </c>
      <c r="DK17" s="78">
        <f t="shared" si="116"/>
        <v>209.37779296542138</v>
      </c>
      <c r="DL17" s="78">
        <f t="shared" si="116"/>
        <v>215.65912675438406</v>
      </c>
      <c r="DM17" s="78">
        <f t="shared" si="116"/>
        <v>222.12890055701556</v>
      </c>
      <c r="DN17" s="78">
        <f t="shared" si="116"/>
        <v>228.79276757372602</v>
      </c>
      <c r="DO17" s="78">
        <f t="shared" si="116"/>
        <v>235.65655060093778</v>
      </c>
    </row>
    <row r="18" spans="2:119" ht="18" customHeight="1">
      <c r="B18" s="43" t="s">
        <v>10</v>
      </c>
      <c r="C18" s="27"/>
      <c r="D18" s="27"/>
      <c r="E18" s="27"/>
      <c r="F18" s="13"/>
      <c r="G18" s="46"/>
      <c r="H18" s="124"/>
      <c r="I18" s="5"/>
      <c r="K18" s="67" t="s">
        <v>28</v>
      </c>
      <c r="L18" s="79">
        <f>NPV($C$45/100,M18:AP18)</f>
        <v>0</v>
      </c>
      <c r="M18" s="80">
        <f>M17/100*$C$25*12</f>
        <v>0</v>
      </c>
      <c r="N18" s="80">
        <f t="shared" ref="N18:AP18" si="117">N17/100*$C$25*12</f>
        <v>0</v>
      </c>
      <c r="O18" s="80">
        <f t="shared" si="117"/>
        <v>0</v>
      </c>
      <c r="P18" s="80">
        <f t="shared" si="117"/>
        <v>0</v>
      </c>
      <c r="Q18" s="80">
        <f t="shared" si="117"/>
        <v>0</v>
      </c>
      <c r="R18" s="80">
        <f t="shared" si="117"/>
        <v>0</v>
      </c>
      <c r="S18" s="80">
        <f t="shared" si="117"/>
        <v>0</v>
      </c>
      <c r="T18" s="80">
        <f t="shared" si="117"/>
        <v>0</v>
      </c>
      <c r="U18" s="80">
        <f t="shared" si="117"/>
        <v>0</v>
      </c>
      <c r="V18" s="80">
        <f t="shared" si="117"/>
        <v>0</v>
      </c>
      <c r="W18" s="80">
        <f t="shared" si="117"/>
        <v>0</v>
      </c>
      <c r="X18" s="80">
        <f t="shared" si="117"/>
        <v>0</v>
      </c>
      <c r="Y18" s="80">
        <f t="shared" si="117"/>
        <v>0</v>
      </c>
      <c r="Z18" s="80">
        <f t="shared" si="117"/>
        <v>0</v>
      </c>
      <c r="AA18" s="80">
        <f t="shared" si="117"/>
        <v>0</v>
      </c>
      <c r="AB18" s="80">
        <f t="shared" si="117"/>
        <v>0</v>
      </c>
      <c r="AC18" s="80">
        <f t="shared" si="117"/>
        <v>0</v>
      </c>
      <c r="AD18" s="80">
        <f t="shared" si="117"/>
        <v>0</v>
      </c>
      <c r="AE18" s="80">
        <f t="shared" si="117"/>
        <v>0</v>
      </c>
      <c r="AF18" s="80">
        <f t="shared" si="117"/>
        <v>0</v>
      </c>
      <c r="AG18" s="80">
        <f t="shared" si="117"/>
        <v>0</v>
      </c>
      <c r="AH18" s="80">
        <f t="shared" si="117"/>
        <v>0</v>
      </c>
      <c r="AI18" s="80">
        <f t="shared" si="117"/>
        <v>0</v>
      </c>
      <c r="AJ18" s="80">
        <f t="shared" si="117"/>
        <v>0</v>
      </c>
      <c r="AK18" s="80">
        <f t="shared" si="117"/>
        <v>0</v>
      </c>
      <c r="AL18" s="80">
        <f t="shared" si="117"/>
        <v>0</v>
      </c>
      <c r="AM18" s="80">
        <f t="shared" si="117"/>
        <v>0</v>
      </c>
      <c r="AN18" s="80">
        <f t="shared" si="117"/>
        <v>0</v>
      </c>
      <c r="AO18" s="80">
        <f t="shared" si="117"/>
        <v>0</v>
      </c>
      <c r="AP18" s="80">
        <f t="shared" si="117"/>
        <v>0</v>
      </c>
      <c r="AX18" s="67" t="s">
        <v>28</v>
      </c>
      <c r="AY18" s="79">
        <f>NPV($D$45/100,AZ18:CC18)</f>
        <v>0</v>
      </c>
      <c r="AZ18" s="99">
        <f>AZ17/100*$D$25*12</f>
        <v>0</v>
      </c>
      <c r="BA18" s="99">
        <f t="shared" ref="BA18:CC18" si="118">BA17/100*$D$25*12</f>
        <v>0</v>
      </c>
      <c r="BB18" s="99">
        <f t="shared" si="118"/>
        <v>0</v>
      </c>
      <c r="BC18" s="99">
        <f t="shared" si="118"/>
        <v>0</v>
      </c>
      <c r="BD18" s="99">
        <f t="shared" si="118"/>
        <v>0</v>
      </c>
      <c r="BE18" s="99">
        <f t="shared" si="118"/>
        <v>0</v>
      </c>
      <c r="BF18" s="99">
        <f t="shared" si="118"/>
        <v>0</v>
      </c>
      <c r="BG18" s="99">
        <f t="shared" si="118"/>
        <v>0</v>
      </c>
      <c r="BH18" s="99">
        <f t="shared" si="118"/>
        <v>0</v>
      </c>
      <c r="BI18" s="99">
        <f t="shared" si="118"/>
        <v>0</v>
      </c>
      <c r="BJ18" s="99">
        <f t="shared" si="118"/>
        <v>0</v>
      </c>
      <c r="BK18" s="99">
        <f t="shared" si="118"/>
        <v>0</v>
      </c>
      <c r="BL18" s="99">
        <f t="shared" si="118"/>
        <v>0</v>
      </c>
      <c r="BM18" s="99">
        <f t="shared" si="118"/>
        <v>0</v>
      </c>
      <c r="BN18" s="99">
        <f t="shared" si="118"/>
        <v>0</v>
      </c>
      <c r="BO18" s="99">
        <f t="shared" si="118"/>
        <v>0</v>
      </c>
      <c r="BP18" s="99">
        <f t="shared" si="118"/>
        <v>0</v>
      </c>
      <c r="BQ18" s="99">
        <f t="shared" si="118"/>
        <v>0</v>
      </c>
      <c r="BR18" s="99">
        <f t="shared" si="118"/>
        <v>0</v>
      </c>
      <c r="BS18" s="99">
        <f t="shared" si="118"/>
        <v>0</v>
      </c>
      <c r="BT18" s="99">
        <f t="shared" si="118"/>
        <v>0</v>
      </c>
      <c r="BU18" s="99">
        <f t="shared" si="118"/>
        <v>0</v>
      </c>
      <c r="BV18" s="99">
        <f t="shared" si="118"/>
        <v>0</v>
      </c>
      <c r="BW18" s="99">
        <f t="shared" si="118"/>
        <v>0</v>
      </c>
      <c r="BX18" s="99">
        <f t="shared" si="118"/>
        <v>0</v>
      </c>
      <c r="BY18" s="99">
        <f t="shared" si="118"/>
        <v>0</v>
      </c>
      <c r="BZ18" s="99">
        <f t="shared" si="118"/>
        <v>0</v>
      </c>
      <c r="CA18" s="99">
        <f t="shared" si="118"/>
        <v>0</v>
      </c>
      <c r="CB18" s="99">
        <f t="shared" si="118"/>
        <v>0</v>
      </c>
      <c r="CC18" s="99">
        <f t="shared" si="118"/>
        <v>0</v>
      </c>
      <c r="CI18" s="25"/>
      <c r="CJ18" s="67" t="s">
        <v>28</v>
      </c>
      <c r="CK18" s="79">
        <f>NPV($D$45/100,CL18:DO18)</f>
        <v>0</v>
      </c>
      <c r="CL18" s="99">
        <f>CL17/100*$E$25*12</f>
        <v>0</v>
      </c>
      <c r="CM18" s="99">
        <f t="shared" ref="CM18:DO18" si="119">CM17/100*$E$25*12</f>
        <v>0</v>
      </c>
      <c r="CN18" s="99">
        <f t="shared" si="119"/>
        <v>0</v>
      </c>
      <c r="CO18" s="99">
        <f t="shared" si="119"/>
        <v>0</v>
      </c>
      <c r="CP18" s="99">
        <f t="shared" si="119"/>
        <v>0</v>
      </c>
      <c r="CQ18" s="99">
        <f t="shared" si="119"/>
        <v>0</v>
      </c>
      <c r="CR18" s="99">
        <f t="shared" si="119"/>
        <v>0</v>
      </c>
      <c r="CS18" s="99">
        <f t="shared" si="119"/>
        <v>0</v>
      </c>
      <c r="CT18" s="99">
        <f t="shared" si="119"/>
        <v>0</v>
      </c>
      <c r="CU18" s="99">
        <f t="shared" si="119"/>
        <v>0</v>
      </c>
      <c r="CV18" s="99">
        <f t="shared" si="119"/>
        <v>0</v>
      </c>
      <c r="CW18" s="99">
        <f t="shared" si="119"/>
        <v>0</v>
      </c>
      <c r="CX18" s="99">
        <f t="shared" si="119"/>
        <v>0</v>
      </c>
      <c r="CY18" s="99">
        <f t="shared" si="119"/>
        <v>0</v>
      </c>
      <c r="CZ18" s="99">
        <f t="shared" si="119"/>
        <v>0</v>
      </c>
      <c r="DA18" s="99">
        <f t="shared" si="119"/>
        <v>0</v>
      </c>
      <c r="DB18" s="99">
        <f t="shared" si="119"/>
        <v>0</v>
      </c>
      <c r="DC18" s="99">
        <f t="shared" si="119"/>
        <v>0</v>
      </c>
      <c r="DD18" s="99">
        <f t="shared" si="119"/>
        <v>0</v>
      </c>
      <c r="DE18" s="99">
        <f t="shared" si="119"/>
        <v>0</v>
      </c>
      <c r="DF18" s="99">
        <f t="shared" si="119"/>
        <v>0</v>
      </c>
      <c r="DG18" s="99">
        <f t="shared" si="119"/>
        <v>0</v>
      </c>
      <c r="DH18" s="99">
        <f t="shared" si="119"/>
        <v>0</v>
      </c>
      <c r="DI18" s="99">
        <f t="shared" si="119"/>
        <v>0</v>
      </c>
      <c r="DJ18" s="99">
        <f t="shared" si="119"/>
        <v>0</v>
      </c>
      <c r="DK18" s="99">
        <f t="shared" si="119"/>
        <v>0</v>
      </c>
      <c r="DL18" s="99">
        <f t="shared" si="119"/>
        <v>0</v>
      </c>
      <c r="DM18" s="99">
        <f t="shared" si="119"/>
        <v>0</v>
      </c>
      <c r="DN18" s="99">
        <f t="shared" si="119"/>
        <v>0</v>
      </c>
      <c r="DO18" s="99">
        <f t="shared" si="119"/>
        <v>0</v>
      </c>
    </row>
    <row r="19" spans="2:119" ht="18" customHeight="1">
      <c r="B19" s="40" t="s">
        <v>11</v>
      </c>
      <c r="C19" s="27">
        <v>2</v>
      </c>
      <c r="D19" s="27">
        <v>2</v>
      </c>
      <c r="E19" s="27">
        <v>2</v>
      </c>
      <c r="F19" s="13" t="s">
        <v>7</v>
      </c>
      <c r="G19" s="46"/>
      <c r="H19" s="124"/>
      <c r="I19" s="5"/>
      <c r="K19" s="67" t="s">
        <v>29</v>
      </c>
      <c r="L19" s="79">
        <f>NPV($C$45/100,M19:AP19)</f>
        <v>2424.8657674215328</v>
      </c>
      <c r="M19" s="80">
        <f>12*$C$24</f>
        <v>144</v>
      </c>
      <c r="N19" s="80">
        <f t="shared" ref="N19:AP19" si="120">12*$C$24</f>
        <v>144</v>
      </c>
      <c r="O19" s="80">
        <f t="shared" si="120"/>
        <v>144</v>
      </c>
      <c r="P19" s="80">
        <f t="shared" si="120"/>
        <v>144</v>
      </c>
      <c r="Q19" s="80">
        <f t="shared" si="120"/>
        <v>144</v>
      </c>
      <c r="R19" s="80">
        <f t="shared" si="120"/>
        <v>144</v>
      </c>
      <c r="S19" s="80">
        <f t="shared" si="120"/>
        <v>144</v>
      </c>
      <c r="T19" s="80">
        <f t="shared" si="120"/>
        <v>144</v>
      </c>
      <c r="U19" s="80">
        <f t="shared" si="120"/>
        <v>144</v>
      </c>
      <c r="V19" s="80">
        <f t="shared" si="120"/>
        <v>144</v>
      </c>
      <c r="W19" s="80">
        <f t="shared" si="120"/>
        <v>144</v>
      </c>
      <c r="X19" s="80">
        <f t="shared" si="120"/>
        <v>144</v>
      </c>
      <c r="Y19" s="80">
        <f t="shared" si="120"/>
        <v>144</v>
      </c>
      <c r="Z19" s="80">
        <f t="shared" si="120"/>
        <v>144</v>
      </c>
      <c r="AA19" s="80">
        <f t="shared" si="120"/>
        <v>144</v>
      </c>
      <c r="AB19" s="80">
        <f t="shared" si="120"/>
        <v>144</v>
      </c>
      <c r="AC19" s="80">
        <f t="shared" si="120"/>
        <v>144</v>
      </c>
      <c r="AD19" s="80">
        <f t="shared" si="120"/>
        <v>144</v>
      </c>
      <c r="AE19" s="80">
        <f t="shared" si="120"/>
        <v>144</v>
      </c>
      <c r="AF19" s="80">
        <f t="shared" si="120"/>
        <v>144</v>
      </c>
      <c r="AG19" s="80">
        <f t="shared" si="120"/>
        <v>144</v>
      </c>
      <c r="AH19" s="80">
        <f t="shared" si="120"/>
        <v>144</v>
      </c>
      <c r="AI19" s="80">
        <f t="shared" si="120"/>
        <v>144</v>
      </c>
      <c r="AJ19" s="80">
        <f t="shared" si="120"/>
        <v>144</v>
      </c>
      <c r="AK19" s="80">
        <f t="shared" si="120"/>
        <v>144</v>
      </c>
      <c r="AL19" s="80">
        <f t="shared" si="120"/>
        <v>144</v>
      </c>
      <c r="AM19" s="80">
        <f t="shared" si="120"/>
        <v>144</v>
      </c>
      <c r="AN19" s="80">
        <f t="shared" si="120"/>
        <v>144</v>
      </c>
      <c r="AO19" s="80">
        <f t="shared" si="120"/>
        <v>144</v>
      </c>
      <c r="AP19" s="80">
        <f t="shared" si="120"/>
        <v>144</v>
      </c>
      <c r="AX19" s="67" t="s">
        <v>29</v>
      </c>
      <c r="AY19" s="79">
        <f>NPV($D$45/100,AZ19:CC19)</f>
        <v>2424.8657674215328</v>
      </c>
      <c r="AZ19" s="99">
        <f>12*$D$24</f>
        <v>144</v>
      </c>
      <c r="BA19" s="99">
        <f t="shared" ref="BA19:CC19" si="121">12*$D$24</f>
        <v>144</v>
      </c>
      <c r="BB19" s="99">
        <f t="shared" si="121"/>
        <v>144</v>
      </c>
      <c r="BC19" s="99">
        <f t="shared" si="121"/>
        <v>144</v>
      </c>
      <c r="BD19" s="99">
        <f t="shared" si="121"/>
        <v>144</v>
      </c>
      <c r="BE19" s="99">
        <f t="shared" si="121"/>
        <v>144</v>
      </c>
      <c r="BF19" s="99">
        <f t="shared" si="121"/>
        <v>144</v>
      </c>
      <c r="BG19" s="99">
        <f t="shared" si="121"/>
        <v>144</v>
      </c>
      <c r="BH19" s="99">
        <f t="shared" si="121"/>
        <v>144</v>
      </c>
      <c r="BI19" s="99">
        <f t="shared" si="121"/>
        <v>144</v>
      </c>
      <c r="BJ19" s="99">
        <f t="shared" si="121"/>
        <v>144</v>
      </c>
      <c r="BK19" s="99">
        <f t="shared" si="121"/>
        <v>144</v>
      </c>
      <c r="BL19" s="99">
        <f t="shared" si="121"/>
        <v>144</v>
      </c>
      <c r="BM19" s="99">
        <f t="shared" si="121"/>
        <v>144</v>
      </c>
      <c r="BN19" s="99">
        <f t="shared" si="121"/>
        <v>144</v>
      </c>
      <c r="BO19" s="99">
        <f t="shared" si="121"/>
        <v>144</v>
      </c>
      <c r="BP19" s="99">
        <f t="shared" si="121"/>
        <v>144</v>
      </c>
      <c r="BQ19" s="99">
        <f t="shared" si="121"/>
        <v>144</v>
      </c>
      <c r="BR19" s="99">
        <f t="shared" si="121"/>
        <v>144</v>
      </c>
      <c r="BS19" s="99">
        <f t="shared" si="121"/>
        <v>144</v>
      </c>
      <c r="BT19" s="99">
        <f t="shared" si="121"/>
        <v>144</v>
      </c>
      <c r="BU19" s="99">
        <f t="shared" si="121"/>
        <v>144</v>
      </c>
      <c r="BV19" s="99">
        <f t="shared" si="121"/>
        <v>144</v>
      </c>
      <c r="BW19" s="99">
        <f t="shared" si="121"/>
        <v>144</v>
      </c>
      <c r="BX19" s="99">
        <f t="shared" si="121"/>
        <v>144</v>
      </c>
      <c r="BY19" s="99">
        <f t="shared" si="121"/>
        <v>144</v>
      </c>
      <c r="BZ19" s="99">
        <f t="shared" si="121"/>
        <v>144</v>
      </c>
      <c r="CA19" s="99">
        <f t="shared" si="121"/>
        <v>144</v>
      </c>
      <c r="CB19" s="99">
        <f t="shared" si="121"/>
        <v>144</v>
      </c>
      <c r="CC19" s="99">
        <f t="shared" si="121"/>
        <v>144</v>
      </c>
      <c r="CI19" s="25"/>
      <c r="CJ19" s="67" t="s">
        <v>29</v>
      </c>
      <c r="CK19" s="79">
        <f>NPV($D$45/100,CL19:DO19)</f>
        <v>2424.8657674215328</v>
      </c>
      <c r="CL19" s="99">
        <f>12*$E$24</f>
        <v>144</v>
      </c>
      <c r="CM19" s="99">
        <f t="shared" ref="CM19:DO19" si="122">12*$E$24</f>
        <v>144</v>
      </c>
      <c r="CN19" s="99">
        <f t="shared" si="122"/>
        <v>144</v>
      </c>
      <c r="CO19" s="99">
        <f t="shared" si="122"/>
        <v>144</v>
      </c>
      <c r="CP19" s="99">
        <f t="shared" si="122"/>
        <v>144</v>
      </c>
      <c r="CQ19" s="99">
        <f t="shared" si="122"/>
        <v>144</v>
      </c>
      <c r="CR19" s="99">
        <f t="shared" si="122"/>
        <v>144</v>
      </c>
      <c r="CS19" s="99">
        <f t="shared" si="122"/>
        <v>144</v>
      </c>
      <c r="CT19" s="99">
        <f t="shared" si="122"/>
        <v>144</v>
      </c>
      <c r="CU19" s="99">
        <f t="shared" si="122"/>
        <v>144</v>
      </c>
      <c r="CV19" s="99">
        <f t="shared" si="122"/>
        <v>144</v>
      </c>
      <c r="CW19" s="99">
        <f t="shared" si="122"/>
        <v>144</v>
      </c>
      <c r="CX19" s="99">
        <f t="shared" si="122"/>
        <v>144</v>
      </c>
      <c r="CY19" s="99">
        <f t="shared" si="122"/>
        <v>144</v>
      </c>
      <c r="CZ19" s="99">
        <f t="shared" si="122"/>
        <v>144</v>
      </c>
      <c r="DA19" s="99">
        <f t="shared" si="122"/>
        <v>144</v>
      </c>
      <c r="DB19" s="99">
        <f t="shared" si="122"/>
        <v>144</v>
      </c>
      <c r="DC19" s="99">
        <f t="shared" si="122"/>
        <v>144</v>
      </c>
      <c r="DD19" s="99">
        <f t="shared" si="122"/>
        <v>144</v>
      </c>
      <c r="DE19" s="99">
        <f t="shared" si="122"/>
        <v>144</v>
      </c>
      <c r="DF19" s="99">
        <f t="shared" si="122"/>
        <v>144</v>
      </c>
      <c r="DG19" s="99">
        <f t="shared" si="122"/>
        <v>144</v>
      </c>
      <c r="DH19" s="99">
        <f t="shared" si="122"/>
        <v>144</v>
      </c>
      <c r="DI19" s="99">
        <f t="shared" si="122"/>
        <v>144</v>
      </c>
      <c r="DJ19" s="99">
        <f t="shared" si="122"/>
        <v>144</v>
      </c>
      <c r="DK19" s="99">
        <f t="shared" si="122"/>
        <v>144</v>
      </c>
      <c r="DL19" s="99">
        <f t="shared" si="122"/>
        <v>144</v>
      </c>
      <c r="DM19" s="99">
        <f t="shared" si="122"/>
        <v>144</v>
      </c>
      <c r="DN19" s="99">
        <f t="shared" si="122"/>
        <v>144</v>
      </c>
      <c r="DO19" s="99">
        <f t="shared" si="122"/>
        <v>144</v>
      </c>
    </row>
    <row r="20" spans="2:119" ht="18" customHeight="1">
      <c r="B20" s="40" t="s">
        <v>39</v>
      </c>
      <c r="C20" s="29">
        <v>0.26</v>
      </c>
      <c r="D20" s="29">
        <v>0.26</v>
      </c>
      <c r="E20" s="29">
        <v>0.26</v>
      </c>
      <c r="F20" s="4" t="s">
        <v>12</v>
      </c>
      <c r="G20" s="50"/>
      <c r="H20" s="5"/>
      <c r="I20" s="5"/>
      <c r="K20" s="67" t="s">
        <v>51</v>
      </c>
      <c r="L20" s="79">
        <f>NPV($C$45/100,M20:AP20)</f>
        <v>2424.8657674215328</v>
      </c>
      <c r="M20" s="91">
        <f>M19+M18</f>
        <v>144</v>
      </c>
      <c r="N20" s="91">
        <f t="shared" ref="N20:AP20" si="123">N19+N18</f>
        <v>144</v>
      </c>
      <c r="O20" s="91">
        <f t="shared" si="123"/>
        <v>144</v>
      </c>
      <c r="P20" s="91">
        <f t="shared" si="123"/>
        <v>144</v>
      </c>
      <c r="Q20" s="91">
        <f t="shared" si="123"/>
        <v>144</v>
      </c>
      <c r="R20" s="91">
        <f t="shared" si="123"/>
        <v>144</v>
      </c>
      <c r="S20" s="91">
        <f t="shared" si="123"/>
        <v>144</v>
      </c>
      <c r="T20" s="91">
        <f t="shared" si="123"/>
        <v>144</v>
      </c>
      <c r="U20" s="91">
        <f t="shared" si="123"/>
        <v>144</v>
      </c>
      <c r="V20" s="91">
        <f t="shared" si="123"/>
        <v>144</v>
      </c>
      <c r="W20" s="91">
        <f t="shared" si="123"/>
        <v>144</v>
      </c>
      <c r="X20" s="91">
        <f t="shared" si="123"/>
        <v>144</v>
      </c>
      <c r="Y20" s="91">
        <f t="shared" si="123"/>
        <v>144</v>
      </c>
      <c r="Z20" s="91">
        <f t="shared" si="123"/>
        <v>144</v>
      </c>
      <c r="AA20" s="91">
        <f t="shared" si="123"/>
        <v>144</v>
      </c>
      <c r="AB20" s="91">
        <f t="shared" si="123"/>
        <v>144</v>
      </c>
      <c r="AC20" s="91">
        <f t="shared" si="123"/>
        <v>144</v>
      </c>
      <c r="AD20" s="91">
        <f t="shared" si="123"/>
        <v>144</v>
      </c>
      <c r="AE20" s="91">
        <f t="shared" si="123"/>
        <v>144</v>
      </c>
      <c r="AF20" s="91">
        <f t="shared" si="123"/>
        <v>144</v>
      </c>
      <c r="AG20" s="91">
        <f t="shared" si="123"/>
        <v>144</v>
      </c>
      <c r="AH20" s="91">
        <f t="shared" si="123"/>
        <v>144</v>
      </c>
      <c r="AI20" s="91">
        <f t="shared" si="123"/>
        <v>144</v>
      </c>
      <c r="AJ20" s="91">
        <f t="shared" si="123"/>
        <v>144</v>
      </c>
      <c r="AK20" s="91">
        <f t="shared" si="123"/>
        <v>144</v>
      </c>
      <c r="AL20" s="91">
        <f t="shared" si="123"/>
        <v>144</v>
      </c>
      <c r="AM20" s="91">
        <f t="shared" si="123"/>
        <v>144</v>
      </c>
      <c r="AN20" s="91">
        <f t="shared" si="123"/>
        <v>144</v>
      </c>
      <c r="AO20" s="91">
        <f t="shared" si="123"/>
        <v>144</v>
      </c>
      <c r="AP20" s="91">
        <f t="shared" si="123"/>
        <v>144</v>
      </c>
      <c r="AX20" s="67" t="s">
        <v>51</v>
      </c>
      <c r="AY20" s="79">
        <f>NPV($D$45/100,AZ20:CC20)</f>
        <v>2424.8657674215328</v>
      </c>
      <c r="AZ20" s="100">
        <f>AZ18+AZ19</f>
        <v>144</v>
      </c>
      <c r="BA20" s="100">
        <f t="shared" ref="BA20:CC20" si="124">BA18+BA19</f>
        <v>144</v>
      </c>
      <c r="BB20" s="100">
        <f t="shared" si="124"/>
        <v>144</v>
      </c>
      <c r="BC20" s="100">
        <f t="shared" si="124"/>
        <v>144</v>
      </c>
      <c r="BD20" s="100">
        <f t="shared" si="124"/>
        <v>144</v>
      </c>
      <c r="BE20" s="100">
        <f t="shared" si="124"/>
        <v>144</v>
      </c>
      <c r="BF20" s="100">
        <f t="shared" si="124"/>
        <v>144</v>
      </c>
      <c r="BG20" s="100">
        <f t="shared" si="124"/>
        <v>144</v>
      </c>
      <c r="BH20" s="100">
        <f t="shared" si="124"/>
        <v>144</v>
      </c>
      <c r="BI20" s="100">
        <f t="shared" si="124"/>
        <v>144</v>
      </c>
      <c r="BJ20" s="100">
        <f t="shared" si="124"/>
        <v>144</v>
      </c>
      <c r="BK20" s="100">
        <f t="shared" si="124"/>
        <v>144</v>
      </c>
      <c r="BL20" s="100">
        <f t="shared" si="124"/>
        <v>144</v>
      </c>
      <c r="BM20" s="100">
        <f t="shared" si="124"/>
        <v>144</v>
      </c>
      <c r="BN20" s="100">
        <f t="shared" si="124"/>
        <v>144</v>
      </c>
      <c r="BO20" s="100">
        <f t="shared" si="124"/>
        <v>144</v>
      </c>
      <c r="BP20" s="100">
        <f t="shared" si="124"/>
        <v>144</v>
      </c>
      <c r="BQ20" s="100">
        <f t="shared" si="124"/>
        <v>144</v>
      </c>
      <c r="BR20" s="100">
        <f t="shared" si="124"/>
        <v>144</v>
      </c>
      <c r="BS20" s="100">
        <f t="shared" si="124"/>
        <v>144</v>
      </c>
      <c r="BT20" s="100">
        <f t="shared" si="124"/>
        <v>144</v>
      </c>
      <c r="BU20" s="100">
        <f t="shared" si="124"/>
        <v>144</v>
      </c>
      <c r="BV20" s="100">
        <f t="shared" si="124"/>
        <v>144</v>
      </c>
      <c r="BW20" s="100">
        <f t="shared" si="124"/>
        <v>144</v>
      </c>
      <c r="BX20" s="100">
        <f t="shared" si="124"/>
        <v>144</v>
      </c>
      <c r="BY20" s="100">
        <f t="shared" si="124"/>
        <v>144</v>
      </c>
      <c r="BZ20" s="100">
        <f t="shared" si="124"/>
        <v>144</v>
      </c>
      <c r="CA20" s="100">
        <f t="shared" si="124"/>
        <v>144</v>
      </c>
      <c r="CB20" s="100">
        <f t="shared" si="124"/>
        <v>144</v>
      </c>
      <c r="CC20" s="100">
        <f t="shared" si="124"/>
        <v>144</v>
      </c>
      <c r="CI20" s="25"/>
      <c r="CJ20" s="67" t="s">
        <v>51</v>
      </c>
      <c r="CK20" s="79">
        <f>NPV($D$45/100,CL20:DO20)</f>
        <v>2424.8657674215328</v>
      </c>
      <c r="CL20" s="100">
        <f>CL18+CL19</f>
        <v>144</v>
      </c>
      <c r="CM20" s="100">
        <f t="shared" ref="CM20" si="125">CM18+CM19</f>
        <v>144</v>
      </c>
      <c r="CN20" s="100">
        <f t="shared" ref="CN20" si="126">CN18+CN19</f>
        <v>144</v>
      </c>
      <c r="CO20" s="100">
        <f t="shared" ref="CO20" si="127">CO18+CO19</f>
        <v>144</v>
      </c>
      <c r="CP20" s="100">
        <f t="shared" ref="CP20" si="128">CP18+CP19</f>
        <v>144</v>
      </c>
      <c r="CQ20" s="100">
        <f t="shared" ref="CQ20" si="129">CQ18+CQ19</f>
        <v>144</v>
      </c>
      <c r="CR20" s="100">
        <f t="shared" ref="CR20" si="130">CR18+CR19</f>
        <v>144</v>
      </c>
      <c r="CS20" s="100">
        <f t="shared" ref="CS20" si="131">CS18+CS19</f>
        <v>144</v>
      </c>
      <c r="CT20" s="100">
        <f t="shared" ref="CT20" si="132">CT18+CT19</f>
        <v>144</v>
      </c>
      <c r="CU20" s="100">
        <f t="shared" ref="CU20" si="133">CU18+CU19</f>
        <v>144</v>
      </c>
      <c r="CV20" s="100">
        <f t="shared" ref="CV20" si="134">CV18+CV19</f>
        <v>144</v>
      </c>
      <c r="CW20" s="100">
        <f t="shared" ref="CW20" si="135">CW18+CW19</f>
        <v>144</v>
      </c>
      <c r="CX20" s="100">
        <f t="shared" ref="CX20" si="136">CX18+CX19</f>
        <v>144</v>
      </c>
      <c r="CY20" s="100">
        <f t="shared" ref="CY20" si="137">CY18+CY19</f>
        <v>144</v>
      </c>
      <c r="CZ20" s="100">
        <f t="shared" ref="CZ20" si="138">CZ18+CZ19</f>
        <v>144</v>
      </c>
      <c r="DA20" s="100">
        <f t="shared" ref="DA20" si="139">DA18+DA19</f>
        <v>144</v>
      </c>
      <c r="DB20" s="100">
        <f t="shared" ref="DB20" si="140">DB18+DB19</f>
        <v>144</v>
      </c>
      <c r="DC20" s="100">
        <f t="shared" ref="DC20" si="141">DC18+DC19</f>
        <v>144</v>
      </c>
      <c r="DD20" s="100">
        <f t="shared" ref="DD20" si="142">DD18+DD19</f>
        <v>144</v>
      </c>
      <c r="DE20" s="100">
        <f t="shared" ref="DE20" si="143">DE18+DE19</f>
        <v>144</v>
      </c>
      <c r="DF20" s="100">
        <f t="shared" ref="DF20" si="144">DF18+DF19</f>
        <v>144</v>
      </c>
      <c r="DG20" s="100">
        <f t="shared" ref="DG20" si="145">DG18+DG19</f>
        <v>144</v>
      </c>
      <c r="DH20" s="100">
        <f t="shared" ref="DH20" si="146">DH18+DH19</f>
        <v>144</v>
      </c>
      <c r="DI20" s="100">
        <f t="shared" ref="DI20" si="147">DI18+DI19</f>
        <v>144</v>
      </c>
      <c r="DJ20" s="100">
        <f t="shared" ref="DJ20" si="148">DJ18+DJ19</f>
        <v>144</v>
      </c>
      <c r="DK20" s="100">
        <f t="shared" ref="DK20" si="149">DK18+DK19</f>
        <v>144</v>
      </c>
      <c r="DL20" s="100">
        <f t="shared" ref="DL20" si="150">DL18+DL19</f>
        <v>144</v>
      </c>
      <c r="DM20" s="100">
        <f t="shared" ref="DM20" si="151">DM18+DM19</f>
        <v>144</v>
      </c>
      <c r="DN20" s="100">
        <f t="shared" ref="DN20" si="152">DN18+DN19</f>
        <v>144</v>
      </c>
      <c r="DO20" s="100">
        <f t="shared" ref="DO20" si="153">DO18+DO19</f>
        <v>144</v>
      </c>
    </row>
    <row r="21" spans="2:119">
      <c r="B21" s="40" t="s">
        <v>31</v>
      </c>
      <c r="C21" s="29">
        <v>0</v>
      </c>
      <c r="D21" s="29">
        <v>0</v>
      </c>
      <c r="E21" s="29">
        <v>0</v>
      </c>
      <c r="F21" s="4" t="s">
        <v>12</v>
      </c>
      <c r="G21" s="51"/>
      <c r="H21" s="126"/>
      <c r="I21" s="5"/>
      <c r="N21" s="81"/>
      <c r="BA21" s="81"/>
      <c r="CI21" s="25"/>
      <c r="CJ21" s="25"/>
      <c r="CK21" s="25"/>
      <c r="CL21" s="25"/>
      <c r="CM21" s="81"/>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row>
    <row r="22" spans="2:119" ht="18" customHeight="1">
      <c r="B22" s="40" t="s">
        <v>32</v>
      </c>
      <c r="C22" s="29">
        <v>0</v>
      </c>
      <c r="D22" s="29">
        <v>0</v>
      </c>
      <c r="E22" s="29">
        <v>0</v>
      </c>
      <c r="F22" s="4" t="s">
        <v>12</v>
      </c>
      <c r="G22" s="50"/>
      <c r="H22" s="5"/>
      <c r="I22" s="5"/>
      <c r="N22" s="81"/>
      <c r="BA22" s="81"/>
      <c r="CI22" s="25"/>
      <c r="CJ22" s="25"/>
      <c r="CK22" s="25"/>
      <c r="CL22" s="25"/>
      <c r="CM22" s="81"/>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row>
    <row r="23" spans="2:119" ht="18" customHeight="1">
      <c r="B23" s="43" t="s">
        <v>13</v>
      </c>
      <c r="C23" s="30"/>
      <c r="D23" s="30"/>
      <c r="E23" s="30"/>
      <c r="F23" s="4"/>
      <c r="G23" s="46"/>
      <c r="H23" s="124"/>
      <c r="I23" s="5"/>
      <c r="N23" s="81"/>
      <c r="BA23" s="81"/>
      <c r="CI23" s="25"/>
      <c r="CJ23" s="25"/>
      <c r="CK23" s="25"/>
      <c r="CL23" s="25"/>
      <c r="CM23" s="81"/>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row>
    <row r="24" spans="2:119" ht="18" customHeight="1">
      <c r="B24" s="40" t="s">
        <v>14</v>
      </c>
      <c r="C24" s="29">
        <v>12</v>
      </c>
      <c r="D24" s="29">
        <v>12</v>
      </c>
      <c r="E24" s="29">
        <v>12</v>
      </c>
      <c r="F24" s="4"/>
      <c r="G24" s="52"/>
      <c r="H24" s="127"/>
      <c r="I24" s="10"/>
      <c r="N24" s="81"/>
      <c r="BA24" s="81"/>
      <c r="CI24" s="25"/>
      <c r="CJ24" s="25"/>
      <c r="CK24" s="25"/>
      <c r="CL24" s="25"/>
      <c r="CM24" s="81"/>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row>
    <row r="25" spans="2:119" ht="18" customHeight="1">
      <c r="B25" s="40" t="s">
        <v>15</v>
      </c>
      <c r="C25" s="29">
        <v>0</v>
      </c>
      <c r="D25" s="29">
        <v>0</v>
      </c>
      <c r="E25" s="29">
        <v>0</v>
      </c>
      <c r="F25" s="4"/>
      <c r="G25" s="46"/>
      <c r="H25" s="124"/>
      <c r="I25" s="5"/>
      <c r="N25" s="81"/>
      <c r="BA25" s="81"/>
      <c r="CI25" s="25"/>
      <c r="CJ25" s="25"/>
      <c r="CK25" s="25"/>
      <c r="CL25" s="25"/>
      <c r="CM25" s="81"/>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row>
    <row r="26" spans="2:119" ht="18" customHeight="1">
      <c r="B26" s="40" t="s">
        <v>16</v>
      </c>
      <c r="C26" s="27">
        <v>3</v>
      </c>
      <c r="D26" s="27">
        <v>3</v>
      </c>
      <c r="E26" s="27">
        <v>3</v>
      </c>
      <c r="F26" s="13" t="s">
        <v>7</v>
      </c>
      <c r="G26" s="53"/>
      <c r="H26" s="14"/>
      <c r="I26" s="11"/>
      <c r="J26" s="81"/>
      <c r="AW26" s="81"/>
      <c r="CI26" s="81"/>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row>
    <row r="27" spans="2:119" ht="18" customHeight="1" thickBot="1">
      <c r="B27" s="48"/>
      <c r="C27" s="49"/>
      <c r="D27" s="49"/>
      <c r="E27" s="49"/>
      <c r="F27" s="49"/>
      <c r="G27" s="54"/>
      <c r="H27" s="14"/>
      <c r="I27" s="11"/>
      <c r="J27" s="81"/>
      <c r="AW27" s="81"/>
      <c r="CI27" s="81"/>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row>
    <row r="28" spans="2:119" ht="18" customHeight="1" thickBot="1">
      <c r="B28" s="168" t="s">
        <v>77</v>
      </c>
      <c r="C28" s="169"/>
      <c r="D28" s="169"/>
      <c r="E28" s="169"/>
      <c r="F28" s="169"/>
      <c r="G28" s="169"/>
      <c r="H28" s="14"/>
      <c r="I28" s="11"/>
      <c r="J28" s="81"/>
      <c r="AW28" s="81"/>
      <c r="CI28" s="81"/>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row>
    <row r="29" spans="2:119" ht="18" customHeight="1">
      <c r="B29" s="66"/>
      <c r="C29" s="55"/>
      <c r="D29" s="55"/>
      <c r="E29" s="55"/>
      <c r="F29" s="55"/>
      <c r="G29" s="56"/>
      <c r="H29" s="14"/>
      <c r="I29" s="11"/>
      <c r="L29" s="63" t="s">
        <v>23</v>
      </c>
      <c r="M29" s="64">
        <v>1</v>
      </c>
      <c r="N29" s="64">
        <v>2</v>
      </c>
      <c r="O29" s="64">
        <v>3</v>
      </c>
      <c r="P29" s="64">
        <v>4</v>
      </c>
      <c r="Q29" s="64">
        <v>5</v>
      </c>
      <c r="R29" s="64">
        <v>6</v>
      </c>
      <c r="S29" s="64">
        <v>7</v>
      </c>
      <c r="T29" s="64">
        <v>8</v>
      </c>
      <c r="U29" s="64">
        <v>9</v>
      </c>
      <c r="V29" s="64">
        <v>10</v>
      </c>
      <c r="W29" s="64">
        <v>11</v>
      </c>
      <c r="X29" s="64">
        <v>12</v>
      </c>
      <c r="Y29" s="64">
        <v>13</v>
      </c>
      <c r="Z29" s="64">
        <v>14</v>
      </c>
      <c r="AA29" s="64">
        <v>15</v>
      </c>
      <c r="AB29" s="64">
        <v>16</v>
      </c>
      <c r="AC29" s="64">
        <v>17</v>
      </c>
      <c r="AD29" s="64">
        <v>18</v>
      </c>
      <c r="AE29" s="64">
        <v>19</v>
      </c>
      <c r="AF29" s="64">
        <v>20</v>
      </c>
      <c r="AG29" s="64">
        <v>21</v>
      </c>
      <c r="AH29" s="64">
        <v>22</v>
      </c>
      <c r="AI29" s="64">
        <v>23</v>
      </c>
      <c r="AJ29" s="64">
        <v>24</v>
      </c>
      <c r="AK29" s="64">
        <v>25</v>
      </c>
      <c r="AL29" s="64">
        <v>26</v>
      </c>
      <c r="AM29" s="64">
        <v>27</v>
      </c>
      <c r="AN29" s="64">
        <v>28</v>
      </c>
      <c r="AO29" s="64">
        <v>29</v>
      </c>
      <c r="AP29" s="64">
        <v>30</v>
      </c>
      <c r="AY29" s="63" t="s">
        <v>23</v>
      </c>
      <c r="AZ29" s="64">
        <v>1</v>
      </c>
      <c r="BA29" s="64">
        <v>2</v>
      </c>
      <c r="BB29" s="64">
        <v>3</v>
      </c>
      <c r="BC29" s="64">
        <v>4</v>
      </c>
      <c r="BD29" s="64">
        <v>5</v>
      </c>
      <c r="BE29" s="64">
        <v>6</v>
      </c>
      <c r="BF29" s="64">
        <v>7</v>
      </c>
      <c r="BG29" s="64">
        <v>8</v>
      </c>
      <c r="BH29" s="64">
        <v>9</v>
      </c>
      <c r="BI29" s="64">
        <v>10</v>
      </c>
      <c r="BJ29" s="64">
        <v>11</v>
      </c>
      <c r="BK29" s="64">
        <v>12</v>
      </c>
      <c r="BL29" s="64">
        <v>13</v>
      </c>
      <c r="BM29" s="64">
        <v>14</v>
      </c>
      <c r="BN29" s="64">
        <v>15</v>
      </c>
      <c r="BO29" s="64">
        <v>16</v>
      </c>
      <c r="BP29" s="64">
        <v>17</v>
      </c>
      <c r="BQ29" s="64">
        <v>18</v>
      </c>
      <c r="BR29" s="64">
        <v>19</v>
      </c>
      <c r="BS29" s="64">
        <v>20</v>
      </c>
      <c r="BT29" s="64">
        <v>21</v>
      </c>
      <c r="BU29" s="64">
        <v>22</v>
      </c>
      <c r="BV29" s="64">
        <v>23</v>
      </c>
      <c r="BW29" s="64">
        <v>24</v>
      </c>
      <c r="BX29" s="64">
        <v>25</v>
      </c>
      <c r="BY29" s="64">
        <v>26</v>
      </c>
      <c r="BZ29" s="64">
        <v>27</v>
      </c>
      <c r="CA29" s="64">
        <v>28</v>
      </c>
      <c r="CB29" s="64">
        <v>29</v>
      </c>
      <c r="CC29" s="64">
        <v>30</v>
      </c>
      <c r="CI29" s="25"/>
      <c r="CJ29" s="25"/>
      <c r="CK29" s="63" t="s">
        <v>23</v>
      </c>
      <c r="CL29" s="64">
        <v>1</v>
      </c>
      <c r="CM29" s="64">
        <v>2</v>
      </c>
      <c r="CN29" s="64">
        <v>3</v>
      </c>
      <c r="CO29" s="64">
        <v>4</v>
      </c>
      <c r="CP29" s="64">
        <v>5</v>
      </c>
      <c r="CQ29" s="64">
        <v>6</v>
      </c>
      <c r="CR29" s="64">
        <v>7</v>
      </c>
      <c r="CS29" s="64">
        <v>8</v>
      </c>
      <c r="CT29" s="64">
        <v>9</v>
      </c>
      <c r="CU29" s="64">
        <v>10</v>
      </c>
      <c r="CV29" s="64">
        <v>11</v>
      </c>
      <c r="CW29" s="64">
        <v>12</v>
      </c>
      <c r="CX29" s="64">
        <v>13</v>
      </c>
      <c r="CY29" s="64">
        <v>14</v>
      </c>
      <c r="CZ29" s="64">
        <v>15</v>
      </c>
      <c r="DA29" s="64">
        <v>16</v>
      </c>
      <c r="DB29" s="64">
        <v>17</v>
      </c>
      <c r="DC29" s="64">
        <v>18</v>
      </c>
      <c r="DD29" s="64">
        <v>19</v>
      </c>
      <c r="DE29" s="64">
        <v>20</v>
      </c>
      <c r="DF29" s="64">
        <v>21</v>
      </c>
      <c r="DG29" s="64">
        <v>22</v>
      </c>
      <c r="DH29" s="64">
        <v>23</v>
      </c>
      <c r="DI29" s="64">
        <v>24</v>
      </c>
      <c r="DJ29" s="64">
        <v>25</v>
      </c>
      <c r="DK29" s="64">
        <v>26</v>
      </c>
      <c r="DL29" s="64">
        <v>27</v>
      </c>
      <c r="DM29" s="64">
        <v>28</v>
      </c>
      <c r="DN29" s="64">
        <v>29</v>
      </c>
      <c r="DO29" s="64">
        <v>30</v>
      </c>
    </row>
    <row r="30" spans="2:119" ht="18" customHeight="1">
      <c r="B30" s="105" t="s">
        <v>76</v>
      </c>
      <c r="C30" s="62"/>
      <c r="D30" s="62"/>
      <c r="E30" s="62"/>
      <c r="F30" s="62"/>
      <c r="G30" s="53"/>
      <c r="H30" s="14"/>
      <c r="I30" s="11"/>
      <c r="L30" s="63"/>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Y30" s="63"/>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I30" s="25"/>
      <c r="CJ30" s="25"/>
      <c r="CK30" s="63"/>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row>
    <row r="31" spans="2:119" ht="63.75" customHeight="1">
      <c r="B31" s="65"/>
      <c r="C31" s="146" t="str">
        <f>C5</f>
        <v>Basis</v>
      </c>
      <c r="D31" s="146" t="str">
        <f>D5</f>
        <v>Gedrags-maatregelen</v>
      </c>
      <c r="E31" s="146" t="str">
        <f>E5</f>
        <v>Gedragsmaatregelen en accu na 20 jaar</v>
      </c>
      <c r="F31" s="62"/>
      <c r="G31" s="53"/>
      <c r="H31" s="14"/>
      <c r="I31" s="11"/>
      <c r="L31" s="63"/>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Y31" s="63"/>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I31" s="25"/>
      <c r="CJ31" s="25"/>
      <c r="CK31" s="63"/>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row>
    <row r="32" spans="2:119" ht="18" customHeight="1">
      <c r="B32" s="103"/>
      <c r="C32" s="112" t="s">
        <v>78</v>
      </c>
      <c r="D32" s="113" t="s">
        <v>79</v>
      </c>
      <c r="E32" s="114" t="s">
        <v>80</v>
      </c>
      <c r="F32" s="62"/>
      <c r="G32" s="53"/>
      <c r="H32" s="14"/>
      <c r="I32" s="11"/>
      <c r="L32" s="63"/>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Y32" s="63"/>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I32" s="25"/>
      <c r="CJ32" s="25"/>
      <c r="CK32" s="63"/>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row>
    <row r="33" spans="2:119" ht="18" customHeight="1">
      <c r="B33" s="40" t="s">
        <v>40</v>
      </c>
      <c r="C33" s="31">
        <v>1000</v>
      </c>
      <c r="D33" s="31">
        <v>1000</v>
      </c>
      <c r="E33" s="31">
        <v>1000</v>
      </c>
      <c r="F33" s="4"/>
      <c r="G33" s="57"/>
      <c r="H33" s="128"/>
      <c r="I33" s="12"/>
      <c r="J33" s="81"/>
      <c r="K33" s="67" t="s">
        <v>42</v>
      </c>
      <c r="M33" s="82">
        <v>100</v>
      </c>
      <c r="N33" s="83">
        <f t="shared" ref="N33:AP33" si="154">100*((100+$C$44)/100)^M29</f>
        <v>103</v>
      </c>
      <c r="O33" s="83">
        <f t="shared" si="154"/>
        <v>106.08999999999999</v>
      </c>
      <c r="P33" s="83">
        <f t="shared" si="154"/>
        <v>109.2727</v>
      </c>
      <c r="Q33" s="83">
        <f t="shared" si="154"/>
        <v>112.55088099999999</v>
      </c>
      <c r="R33" s="83">
        <f t="shared" si="154"/>
        <v>115.92740742999999</v>
      </c>
      <c r="S33" s="83">
        <f t="shared" si="154"/>
        <v>119.40522965289999</v>
      </c>
      <c r="T33" s="83">
        <f t="shared" si="154"/>
        <v>122.987386542487</v>
      </c>
      <c r="U33" s="83">
        <f t="shared" si="154"/>
        <v>126.67700813876159</v>
      </c>
      <c r="V33" s="83">
        <f t="shared" si="154"/>
        <v>130.47731838292444</v>
      </c>
      <c r="W33" s="83">
        <f t="shared" si="154"/>
        <v>134.39163793441219</v>
      </c>
      <c r="X33" s="83">
        <f t="shared" si="154"/>
        <v>138.42338707244454</v>
      </c>
      <c r="Y33" s="83">
        <f t="shared" si="154"/>
        <v>142.57608868461787</v>
      </c>
      <c r="Z33" s="83">
        <f t="shared" si="154"/>
        <v>146.8533713451564</v>
      </c>
      <c r="AA33" s="83">
        <f t="shared" si="154"/>
        <v>151.25897248551109</v>
      </c>
      <c r="AB33" s="83">
        <f t="shared" si="154"/>
        <v>155.79674166007644</v>
      </c>
      <c r="AC33" s="83">
        <f t="shared" si="154"/>
        <v>160.4706439098787</v>
      </c>
      <c r="AD33" s="83">
        <f t="shared" si="154"/>
        <v>165.28476322717506</v>
      </c>
      <c r="AE33" s="83">
        <f t="shared" si="154"/>
        <v>170.24330612399032</v>
      </c>
      <c r="AF33" s="83">
        <f t="shared" si="154"/>
        <v>175.35060530771003</v>
      </c>
      <c r="AG33" s="83">
        <f t="shared" si="154"/>
        <v>180.61112346694134</v>
      </c>
      <c r="AH33" s="83">
        <f t="shared" si="154"/>
        <v>186.02945717094954</v>
      </c>
      <c r="AI33" s="83">
        <f t="shared" si="154"/>
        <v>191.61034088607803</v>
      </c>
      <c r="AJ33" s="83">
        <f t="shared" si="154"/>
        <v>197.3586511126604</v>
      </c>
      <c r="AK33" s="83">
        <f t="shared" si="154"/>
        <v>203.27941064604019</v>
      </c>
      <c r="AL33" s="83">
        <f t="shared" si="154"/>
        <v>209.37779296542138</v>
      </c>
      <c r="AM33" s="83">
        <f t="shared" si="154"/>
        <v>215.65912675438406</v>
      </c>
      <c r="AN33" s="83">
        <f t="shared" si="154"/>
        <v>222.12890055701556</v>
      </c>
      <c r="AO33" s="83">
        <f t="shared" si="154"/>
        <v>228.79276757372602</v>
      </c>
      <c r="AP33" s="83">
        <f t="shared" si="154"/>
        <v>235.65655060093778</v>
      </c>
      <c r="AW33" s="81"/>
      <c r="AX33" s="67" t="s">
        <v>42</v>
      </c>
      <c r="AZ33" s="82">
        <v>100</v>
      </c>
      <c r="BA33" s="83">
        <f t="shared" ref="BA33:CC33" si="155">100*((100+$D$44)/100)^AZ29</f>
        <v>103</v>
      </c>
      <c r="BB33" s="83">
        <f t="shared" si="155"/>
        <v>106.08999999999999</v>
      </c>
      <c r="BC33" s="83">
        <f t="shared" si="155"/>
        <v>109.2727</v>
      </c>
      <c r="BD33" s="83">
        <f t="shared" si="155"/>
        <v>112.55088099999999</v>
      </c>
      <c r="BE33" s="83">
        <f t="shared" si="155"/>
        <v>115.92740742999999</v>
      </c>
      <c r="BF33" s="83">
        <f t="shared" si="155"/>
        <v>119.40522965289999</v>
      </c>
      <c r="BG33" s="83">
        <f t="shared" si="155"/>
        <v>122.987386542487</v>
      </c>
      <c r="BH33" s="83">
        <f t="shared" si="155"/>
        <v>126.67700813876159</v>
      </c>
      <c r="BI33" s="83">
        <f t="shared" si="155"/>
        <v>130.47731838292444</v>
      </c>
      <c r="BJ33" s="83">
        <f t="shared" si="155"/>
        <v>134.39163793441219</v>
      </c>
      <c r="BK33" s="83">
        <f t="shared" si="155"/>
        <v>138.42338707244454</v>
      </c>
      <c r="BL33" s="83">
        <f t="shared" si="155"/>
        <v>142.57608868461787</v>
      </c>
      <c r="BM33" s="83">
        <f t="shared" si="155"/>
        <v>146.8533713451564</v>
      </c>
      <c r="BN33" s="83">
        <f t="shared" si="155"/>
        <v>151.25897248551109</v>
      </c>
      <c r="BO33" s="83">
        <f t="shared" si="155"/>
        <v>155.79674166007644</v>
      </c>
      <c r="BP33" s="83">
        <f t="shared" si="155"/>
        <v>160.4706439098787</v>
      </c>
      <c r="BQ33" s="83">
        <f t="shared" si="155"/>
        <v>165.28476322717506</v>
      </c>
      <c r="BR33" s="83">
        <f t="shared" si="155"/>
        <v>170.24330612399032</v>
      </c>
      <c r="BS33" s="83">
        <f t="shared" si="155"/>
        <v>175.35060530771003</v>
      </c>
      <c r="BT33" s="83">
        <f t="shared" si="155"/>
        <v>180.61112346694134</v>
      </c>
      <c r="BU33" s="83">
        <f t="shared" si="155"/>
        <v>186.02945717094954</v>
      </c>
      <c r="BV33" s="83">
        <f t="shared" si="155"/>
        <v>191.61034088607803</v>
      </c>
      <c r="BW33" s="83">
        <f t="shared" si="155"/>
        <v>197.3586511126604</v>
      </c>
      <c r="BX33" s="83">
        <f t="shared" si="155"/>
        <v>203.27941064604019</v>
      </c>
      <c r="BY33" s="83">
        <f t="shared" si="155"/>
        <v>209.37779296542138</v>
      </c>
      <c r="BZ33" s="83">
        <f t="shared" si="155"/>
        <v>215.65912675438406</v>
      </c>
      <c r="CA33" s="83">
        <f t="shared" si="155"/>
        <v>222.12890055701556</v>
      </c>
      <c r="CB33" s="83">
        <f t="shared" si="155"/>
        <v>228.79276757372602</v>
      </c>
      <c r="CC33" s="83">
        <f t="shared" si="155"/>
        <v>235.65655060093778</v>
      </c>
      <c r="CI33" s="81"/>
      <c r="CJ33" s="67" t="s">
        <v>42</v>
      </c>
      <c r="CK33" s="25"/>
      <c r="CL33" s="82">
        <v>100</v>
      </c>
      <c r="CM33" s="83">
        <f t="shared" ref="CM33:DO33" si="156">100*((100+$E$44)/100)^CL29</f>
        <v>103</v>
      </c>
      <c r="CN33" s="83">
        <f t="shared" si="156"/>
        <v>106.08999999999999</v>
      </c>
      <c r="CO33" s="83">
        <f t="shared" si="156"/>
        <v>109.2727</v>
      </c>
      <c r="CP33" s="83">
        <f t="shared" si="156"/>
        <v>112.55088099999999</v>
      </c>
      <c r="CQ33" s="83">
        <f t="shared" si="156"/>
        <v>115.92740742999999</v>
      </c>
      <c r="CR33" s="83">
        <f t="shared" si="156"/>
        <v>119.40522965289999</v>
      </c>
      <c r="CS33" s="83">
        <f t="shared" si="156"/>
        <v>122.987386542487</v>
      </c>
      <c r="CT33" s="83">
        <f t="shared" si="156"/>
        <v>126.67700813876159</v>
      </c>
      <c r="CU33" s="83">
        <f t="shared" si="156"/>
        <v>130.47731838292444</v>
      </c>
      <c r="CV33" s="83">
        <f t="shared" si="156"/>
        <v>134.39163793441219</v>
      </c>
      <c r="CW33" s="83">
        <f t="shared" si="156"/>
        <v>138.42338707244454</v>
      </c>
      <c r="CX33" s="83">
        <f t="shared" si="156"/>
        <v>142.57608868461787</v>
      </c>
      <c r="CY33" s="83">
        <f t="shared" si="156"/>
        <v>146.8533713451564</v>
      </c>
      <c r="CZ33" s="83">
        <f t="shared" si="156"/>
        <v>151.25897248551109</v>
      </c>
      <c r="DA33" s="83">
        <f t="shared" si="156"/>
        <v>155.79674166007644</v>
      </c>
      <c r="DB33" s="83">
        <f t="shared" si="156"/>
        <v>160.4706439098787</v>
      </c>
      <c r="DC33" s="83">
        <f t="shared" si="156"/>
        <v>165.28476322717506</v>
      </c>
      <c r="DD33" s="83">
        <f t="shared" si="156"/>
        <v>170.24330612399032</v>
      </c>
      <c r="DE33" s="83">
        <f t="shared" si="156"/>
        <v>175.35060530771003</v>
      </c>
      <c r="DF33" s="83">
        <f t="shared" si="156"/>
        <v>180.61112346694134</v>
      </c>
      <c r="DG33" s="83">
        <f t="shared" si="156"/>
        <v>186.02945717094954</v>
      </c>
      <c r="DH33" s="83">
        <f t="shared" si="156"/>
        <v>191.61034088607803</v>
      </c>
      <c r="DI33" s="83">
        <f t="shared" si="156"/>
        <v>197.3586511126604</v>
      </c>
      <c r="DJ33" s="83">
        <f t="shared" si="156"/>
        <v>203.27941064604019</v>
      </c>
      <c r="DK33" s="83">
        <f t="shared" si="156"/>
        <v>209.37779296542138</v>
      </c>
      <c r="DL33" s="83">
        <f t="shared" si="156"/>
        <v>215.65912675438406</v>
      </c>
      <c r="DM33" s="83">
        <f t="shared" si="156"/>
        <v>222.12890055701556</v>
      </c>
      <c r="DN33" s="83">
        <f t="shared" si="156"/>
        <v>228.79276757372602</v>
      </c>
      <c r="DO33" s="83">
        <f t="shared" si="156"/>
        <v>235.65655060093778</v>
      </c>
    </row>
    <row r="34" spans="2:119" ht="18" customHeight="1">
      <c r="B34" s="40" t="s">
        <v>44</v>
      </c>
      <c r="C34" s="32">
        <v>2000</v>
      </c>
      <c r="D34" s="32">
        <v>2000</v>
      </c>
      <c r="E34" s="32">
        <v>2000</v>
      </c>
      <c r="F34" s="4"/>
      <c r="G34" s="57"/>
      <c r="H34" s="128"/>
      <c r="I34" s="12"/>
      <c r="J34" s="81"/>
      <c r="K34" s="70" t="s">
        <v>40</v>
      </c>
      <c r="L34" s="79">
        <f t="shared" ref="L34:L40" si="157">NPV($C$45/100,M34:AP34)</f>
        <v>959.5087315294569</v>
      </c>
      <c r="M34" s="84">
        <f>C33</f>
        <v>1000</v>
      </c>
      <c r="N34" s="69">
        <v>0</v>
      </c>
      <c r="O34" s="69">
        <v>0</v>
      </c>
      <c r="P34" s="69">
        <v>0</v>
      </c>
      <c r="Q34" s="69">
        <v>0</v>
      </c>
      <c r="R34" s="69">
        <v>0</v>
      </c>
      <c r="S34" s="69">
        <v>0</v>
      </c>
      <c r="T34" s="69">
        <v>0</v>
      </c>
      <c r="U34" s="69">
        <v>0</v>
      </c>
      <c r="V34" s="69">
        <v>0</v>
      </c>
      <c r="W34" s="69">
        <v>0</v>
      </c>
      <c r="X34" s="69">
        <v>0</v>
      </c>
      <c r="Y34" s="69">
        <v>0</v>
      </c>
      <c r="Z34" s="69">
        <v>0</v>
      </c>
      <c r="AA34" s="69">
        <v>0</v>
      </c>
      <c r="AB34" s="69">
        <v>0</v>
      </c>
      <c r="AC34" s="69">
        <v>0</v>
      </c>
      <c r="AD34" s="69">
        <v>0</v>
      </c>
      <c r="AE34" s="69">
        <v>0</v>
      </c>
      <c r="AF34" s="69">
        <v>0</v>
      </c>
      <c r="AG34" s="69">
        <v>0</v>
      </c>
      <c r="AH34" s="69">
        <v>0</v>
      </c>
      <c r="AI34" s="69">
        <v>0</v>
      </c>
      <c r="AJ34" s="69">
        <v>0</v>
      </c>
      <c r="AK34" s="69">
        <v>0</v>
      </c>
      <c r="AL34" s="69">
        <v>0</v>
      </c>
      <c r="AM34" s="69">
        <v>0</v>
      </c>
      <c r="AN34" s="69">
        <v>0</v>
      </c>
      <c r="AO34" s="69">
        <v>0</v>
      </c>
      <c r="AP34" s="69">
        <v>0</v>
      </c>
      <c r="AW34" s="81"/>
      <c r="AX34" s="70" t="s">
        <v>40</v>
      </c>
      <c r="AY34" s="79">
        <f t="shared" ref="AY34:AY40" si="158">NPV($D$45/100,AZ34:CC34)</f>
        <v>959.5087315294569</v>
      </c>
      <c r="AZ34" s="84">
        <f>D33</f>
        <v>1000</v>
      </c>
      <c r="BA34" s="69">
        <v>0</v>
      </c>
      <c r="BB34" s="69">
        <v>0</v>
      </c>
      <c r="BC34" s="69">
        <v>0</v>
      </c>
      <c r="BD34" s="69">
        <v>0</v>
      </c>
      <c r="BE34" s="69">
        <v>0</v>
      </c>
      <c r="BF34" s="69">
        <v>0</v>
      </c>
      <c r="BG34" s="69">
        <v>0</v>
      </c>
      <c r="BH34" s="69">
        <v>0</v>
      </c>
      <c r="BI34" s="69">
        <v>0</v>
      </c>
      <c r="BJ34" s="69">
        <v>0</v>
      </c>
      <c r="BK34" s="69">
        <v>0</v>
      </c>
      <c r="BL34" s="69">
        <v>0</v>
      </c>
      <c r="BM34" s="69">
        <v>0</v>
      </c>
      <c r="BN34" s="69">
        <v>0</v>
      </c>
      <c r="BO34" s="69">
        <v>0</v>
      </c>
      <c r="BP34" s="69">
        <v>0</v>
      </c>
      <c r="BQ34" s="69">
        <v>0</v>
      </c>
      <c r="BR34" s="69">
        <v>0</v>
      </c>
      <c r="BS34" s="69">
        <v>0</v>
      </c>
      <c r="BT34" s="69">
        <v>0</v>
      </c>
      <c r="BU34" s="69">
        <v>0</v>
      </c>
      <c r="BV34" s="69">
        <v>0</v>
      </c>
      <c r="BW34" s="69">
        <v>0</v>
      </c>
      <c r="BX34" s="69">
        <v>0</v>
      </c>
      <c r="BY34" s="69">
        <v>0</v>
      </c>
      <c r="BZ34" s="69">
        <v>0</v>
      </c>
      <c r="CA34" s="69">
        <v>0</v>
      </c>
      <c r="CB34" s="69">
        <v>0</v>
      </c>
      <c r="CC34" s="69">
        <v>0</v>
      </c>
      <c r="CI34" s="81"/>
      <c r="CJ34" s="70" t="s">
        <v>40</v>
      </c>
      <c r="CK34" s="79">
        <f t="shared" ref="CK34:CK40" si="159">NPV($E$45/100,CL34:DO34)</f>
        <v>959.5087315294569</v>
      </c>
      <c r="CL34" s="84">
        <f>E33</f>
        <v>1000</v>
      </c>
      <c r="CM34" s="69">
        <v>0</v>
      </c>
      <c r="CN34" s="69">
        <v>0</v>
      </c>
      <c r="CO34" s="69">
        <v>0</v>
      </c>
      <c r="CP34" s="69">
        <v>0</v>
      </c>
      <c r="CQ34" s="69">
        <v>0</v>
      </c>
      <c r="CR34" s="69">
        <v>0</v>
      </c>
      <c r="CS34" s="69">
        <v>0</v>
      </c>
      <c r="CT34" s="69">
        <v>0</v>
      </c>
      <c r="CU34" s="69">
        <v>0</v>
      </c>
      <c r="CV34" s="69">
        <v>0</v>
      </c>
      <c r="CW34" s="69">
        <v>0</v>
      </c>
      <c r="CX34" s="69">
        <v>0</v>
      </c>
      <c r="CY34" s="69">
        <v>0</v>
      </c>
      <c r="CZ34" s="69">
        <v>0</v>
      </c>
      <c r="DA34" s="69">
        <v>0</v>
      </c>
      <c r="DB34" s="69">
        <v>0</v>
      </c>
      <c r="DC34" s="69">
        <v>0</v>
      </c>
      <c r="DD34" s="69">
        <v>0</v>
      </c>
      <c r="DE34" s="69">
        <v>0</v>
      </c>
      <c r="DF34" s="69">
        <v>0</v>
      </c>
      <c r="DG34" s="69">
        <v>0</v>
      </c>
      <c r="DH34" s="69">
        <v>0</v>
      </c>
      <c r="DI34" s="69">
        <v>0</v>
      </c>
      <c r="DJ34" s="69">
        <v>0</v>
      </c>
      <c r="DK34" s="69">
        <v>0</v>
      </c>
      <c r="DL34" s="69">
        <v>0</v>
      </c>
      <c r="DM34" s="69">
        <v>0</v>
      </c>
      <c r="DN34" s="69">
        <v>0</v>
      </c>
      <c r="DO34" s="69">
        <v>0</v>
      </c>
    </row>
    <row r="35" spans="2:119" ht="18" customHeight="1">
      <c r="B35" s="40" t="s">
        <v>48</v>
      </c>
      <c r="C35" s="33">
        <v>20</v>
      </c>
      <c r="D35" s="33">
        <v>20</v>
      </c>
      <c r="E35" s="33">
        <v>20</v>
      </c>
      <c r="F35" s="4"/>
      <c r="G35" s="57"/>
      <c r="H35" s="128"/>
      <c r="I35" s="12"/>
      <c r="J35" s="81"/>
      <c r="K35" s="70" t="s">
        <v>44</v>
      </c>
      <c r="L35" s="79">
        <f t="shared" si="157"/>
        <v>1534.3144997090253</v>
      </c>
      <c r="M35" s="85">
        <f t="shared" ref="M35:AP35" si="160">IF(M$29=$C$35,ROUND($C$34*M$33/100,0),0)</f>
        <v>0</v>
      </c>
      <c r="N35" s="85">
        <f t="shared" si="160"/>
        <v>0</v>
      </c>
      <c r="O35" s="85">
        <f t="shared" si="160"/>
        <v>0</v>
      </c>
      <c r="P35" s="85">
        <f t="shared" si="160"/>
        <v>0</v>
      </c>
      <c r="Q35" s="85">
        <f t="shared" si="160"/>
        <v>0</v>
      </c>
      <c r="R35" s="85">
        <f t="shared" si="160"/>
        <v>0</v>
      </c>
      <c r="S35" s="85">
        <f t="shared" si="160"/>
        <v>0</v>
      </c>
      <c r="T35" s="85">
        <f t="shared" si="160"/>
        <v>0</v>
      </c>
      <c r="U35" s="85">
        <f t="shared" si="160"/>
        <v>0</v>
      </c>
      <c r="V35" s="85">
        <f t="shared" si="160"/>
        <v>0</v>
      </c>
      <c r="W35" s="85">
        <f t="shared" si="160"/>
        <v>0</v>
      </c>
      <c r="X35" s="85">
        <f t="shared" si="160"/>
        <v>0</v>
      </c>
      <c r="Y35" s="85">
        <f t="shared" si="160"/>
        <v>0</v>
      </c>
      <c r="Z35" s="85">
        <f t="shared" si="160"/>
        <v>0</v>
      </c>
      <c r="AA35" s="85">
        <f t="shared" si="160"/>
        <v>0</v>
      </c>
      <c r="AB35" s="85">
        <f t="shared" si="160"/>
        <v>0</v>
      </c>
      <c r="AC35" s="85">
        <f t="shared" si="160"/>
        <v>0</v>
      </c>
      <c r="AD35" s="85">
        <f t="shared" si="160"/>
        <v>0</v>
      </c>
      <c r="AE35" s="85">
        <f t="shared" si="160"/>
        <v>0</v>
      </c>
      <c r="AF35" s="85">
        <f t="shared" si="160"/>
        <v>3507</v>
      </c>
      <c r="AG35" s="85">
        <f t="shared" si="160"/>
        <v>0</v>
      </c>
      <c r="AH35" s="85">
        <f t="shared" si="160"/>
        <v>0</v>
      </c>
      <c r="AI35" s="85">
        <f t="shared" si="160"/>
        <v>0</v>
      </c>
      <c r="AJ35" s="85">
        <f t="shared" si="160"/>
        <v>0</v>
      </c>
      <c r="AK35" s="85">
        <f t="shared" si="160"/>
        <v>0</v>
      </c>
      <c r="AL35" s="85">
        <f t="shared" si="160"/>
        <v>0</v>
      </c>
      <c r="AM35" s="85">
        <f t="shared" si="160"/>
        <v>0</v>
      </c>
      <c r="AN35" s="85">
        <f t="shared" si="160"/>
        <v>0</v>
      </c>
      <c r="AO35" s="85">
        <f t="shared" si="160"/>
        <v>0</v>
      </c>
      <c r="AP35" s="85">
        <f t="shared" si="160"/>
        <v>0</v>
      </c>
      <c r="AW35" s="81"/>
      <c r="AX35" s="70" t="s">
        <v>44</v>
      </c>
      <c r="AY35" s="79">
        <f t="shared" si="158"/>
        <v>1534.3144997090253</v>
      </c>
      <c r="AZ35" s="85">
        <f>IF(AZ$29=$D$35,ROUND($D$34*AZ$33/100,0),0)</f>
        <v>0</v>
      </c>
      <c r="BA35" s="85">
        <f t="shared" ref="BA35:CC35" si="161">IF(BA$29=$D$35,ROUND($D$34*BA$33/100,0),0)</f>
        <v>0</v>
      </c>
      <c r="BB35" s="85">
        <f t="shared" si="161"/>
        <v>0</v>
      </c>
      <c r="BC35" s="85">
        <f t="shared" si="161"/>
        <v>0</v>
      </c>
      <c r="BD35" s="85">
        <f t="shared" si="161"/>
        <v>0</v>
      </c>
      <c r="BE35" s="85">
        <f t="shared" si="161"/>
        <v>0</v>
      </c>
      <c r="BF35" s="85">
        <f t="shared" si="161"/>
        <v>0</v>
      </c>
      <c r="BG35" s="85">
        <f t="shared" si="161"/>
        <v>0</v>
      </c>
      <c r="BH35" s="85">
        <f t="shared" si="161"/>
        <v>0</v>
      </c>
      <c r="BI35" s="85">
        <f t="shared" si="161"/>
        <v>0</v>
      </c>
      <c r="BJ35" s="85">
        <f t="shared" si="161"/>
        <v>0</v>
      </c>
      <c r="BK35" s="85">
        <f t="shared" si="161"/>
        <v>0</v>
      </c>
      <c r="BL35" s="85">
        <f t="shared" si="161"/>
        <v>0</v>
      </c>
      <c r="BM35" s="85">
        <f t="shared" si="161"/>
        <v>0</v>
      </c>
      <c r="BN35" s="85">
        <f t="shared" si="161"/>
        <v>0</v>
      </c>
      <c r="BO35" s="85">
        <f t="shared" si="161"/>
        <v>0</v>
      </c>
      <c r="BP35" s="85">
        <f t="shared" si="161"/>
        <v>0</v>
      </c>
      <c r="BQ35" s="85">
        <f t="shared" si="161"/>
        <v>0</v>
      </c>
      <c r="BR35" s="85">
        <f t="shared" si="161"/>
        <v>0</v>
      </c>
      <c r="BS35" s="85">
        <f t="shared" si="161"/>
        <v>3507</v>
      </c>
      <c r="BT35" s="85">
        <f t="shared" si="161"/>
        <v>0</v>
      </c>
      <c r="BU35" s="85">
        <f t="shared" si="161"/>
        <v>0</v>
      </c>
      <c r="BV35" s="85">
        <f t="shared" si="161"/>
        <v>0</v>
      </c>
      <c r="BW35" s="85">
        <f t="shared" si="161"/>
        <v>0</v>
      </c>
      <c r="BX35" s="85">
        <f t="shared" si="161"/>
        <v>0</v>
      </c>
      <c r="BY35" s="85">
        <f t="shared" si="161"/>
        <v>0</v>
      </c>
      <c r="BZ35" s="85">
        <f t="shared" si="161"/>
        <v>0</v>
      </c>
      <c r="CA35" s="85">
        <f t="shared" si="161"/>
        <v>0</v>
      </c>
      <c r="CB35" s="85">
        <f t="shared" si="161"/>
        <v>0</v>
      </c>
      <c r="CC35" s="85">
        <f t="shared" si="161"/>
        <v>0</v>
      </c>
      <c r="CI35" s="81"/>
      <c r="CJ35" s="70" t="s">
        <v>44</v>
      </c>
      <c r="CK35" s="79">
        <f t="shared" si="159"/>
        <v>1534.3144997090253</v>
      </c>
      <c r="CL35" s="85">
        <f>IF(CL$29=$E$35,ROUND($E$34*CL$33/100,0),0)</f>
        <v>0</v>
      </c>
      <c r="CM35" s="85">
        <f t="shared" ref="CM35:DO35" si="162">IF(CM$29=$E$35,ROUND($E$34*CM$33/100,0),0)</f>
        <v>0</v>
      </c>
      <c r="CN35" s="85">
        <f t="shared" si="162"/>
        <v>0</v>
      </c>
      <c r="CO35" s="85">
        <f t="shared" si="162"/>
        <v>0</v>
      </c>
      <c r="CP35" s="85">
        <f t="shared" si="162"/>
        <v>0</v>
      </c>
      <c r="CQ35" s="85">
        <f t="shared" si="162"/>
        <v>0</v>
      </c>
      <c r="CR35" s="85">
        <f t="shared" si="162"/>
        <v>0</v>
      </c>
      <c r="CS35" s="85">
        <f t="shared" si="162"/>
        <v>0</v>
      </c>
      <c r="CT35" s="85">
        <f t="shared" si="162"/>
        <v>0</v>
      </c>
      <c r="CU35" s="85">
        <f t="shared" si="162"/>
        <v>0</v>
      </c>
      <c r="CV35" s="85">
        <f t="shared" si="162"/>
        <v>0</v>
      </c>
      <c r="CW35" s="85">
        <f t="shared" si="162"/>
        <v>0</v>
      </c>
      <c r="CX35" s="85">
        <f t="shared" si="162"/>
        <v>0</v>
      </c>
      <c r="CY35" s="85">
        <f t="shared" si="162"/>
        <v>0</v>
      </c>
      <c r="CZ35" s="85">
        <f t="shared" si="162"/>
        <v>0</v>
      </c>
      <c r="DA35" s="85">
        <f t="shared" si="162"/>
        <v>0</v>
      </c>
      <c r="DB35" s="85">
        <f t="shared" si="162"/>
        <v>0</v>
      </c>
      <c r="DC35" s="85">
        <f t="shared" si="162"/>
        <v>0</v>
      </c>
      <c r="DD35" s="85">
        <f t="shared" si="162"/>
        <v>0</v>
      </c>
      <c r="DE35" s="85">
        <f t="shared" si="162"/>
        <v>3507</v>
      </c>
      <c r="DF35" s="85">
        <f t="shared" si="162"/>
        <v>0</v>
      </c>
      <c r="DG35" s="85">
        <f t="shared" si="162"/>
        <v>0</v>
      </c>
      <c r="DH35" s="85">
        <f t="shared" si="162"/>
        <v>0</v>
      </c>
      <c r="DI35" s="85">
        <f t="shared" si="162"/>
        <v>0</v>
      </c>
      <c r="DJ35" s="85">
        <f t="shared" si="162"/>
        <v>0</v>
      </c>
      <c r="DK35" s="85">
        <f t="shared" si="162"/>
        <v>0</v>
      </c>
      <c r="DL35" s="85">
        <f t="shared" si="162"/>
        <v>0</v>
      </c>
      <c r="DM35" s="85">
        <f t="shared" si="162"/>
        <v>0</v>
      </c>
      <c r="DN35" s="85">
        <f t="shared" si="162"/>
        <v>0</v>
      </c>
      <c r="DO35" s="85">
        <f t="shared" si="162"/>
        <v>0</v>
      </c>
    </row>
    <row r="36" spans="2:119" ht="18" customHeight="1">
      <c r="B36" s="117" t="s">
        <v>41</v>
      </c>
      <c r="C36" s="32">
        <v>50</v>
      </c>
      <c r="D36" s="32">
        <v>50</v>
      </c>
      <c r="E36" s="32">
        <v>50</v>
      </c>
      <c r="F36" s="4"/>
      <c r="G36" s="57"/>
      <c r="H36" s="128"/>
      <c r="I36" s="12"/>
      <c r="J36" s="81"/>
      <c r="K36" s="70" t="s">
        <v>41</v>
      </c>
      <c r="L36" s="79">
        <f t="shared" si="157"/>
        <v>1219.6709822101961</v>
      </c>
      <c r="M36" s="69">
        <f>C36</f>
        <v>50</v>
      </c>
      <c r="N36" s="69">
        <f t="shared" ref="N36:AP36" si="163">$C$36*N33/100</f>
        <v>51.5</v>
      </c>
      <c r="O36" s="69">
        <f t="shared" si="163"/>
        <v>53.044999999999987</v>
      </c>
      <c r="P36" s="69">
        <f t="shared" si="163"/>
        <v>54.63635</v>
      </c>
      <c r="Q36" s="69">
        <f t="shared" si="163"/>
        <v>56.275440499999995</v>
      </c>
      <c r="R36" s="69">
        <f t="shared" si="163"/>
        <v>57.963703714999994</v>
      </c>
      <c r="S36" s="69">
        <f t="shared" si="163"/>
        <v>59.702614826450002</v>
      </c>
      <c r="T36" s="69">
        <f t="shared" si="163"/>
        <v>61.493693271243501</v>
      </c>
      <c r="U36" s="69">
        <f t="shared" si="163"/>
        <v>63.338504069380797</v>
      </c>
      <c r="V36" s="69">
        <f t="shared" si="163"/>
        <v>65.238659191462219</v>
      </c>
      <c r="W36" s="69">
        <f t="shared" si="163"/>
        <v>67.195818967206094</v>
      </c>
      <c r="X36" s="69">
        <f t="shared" si="163"/>
        <v>69.21169353622227</v>
      </c>
      <c r="Y36" s="69">
        <f t="shared" si="163"/>
        <v>71.288044342308936</v>
      </c>
      <c r="Z36" s="69">
        <f t="shared" si="163"/>
        <v>73.426685672578202</v>
      </c>
      <c r="AA36" s="69">
        <f t="shared" si="163"/>
        <v>75.629486242755547</v>
      </c>
      <c r="AB36" s="69">
        <f t="shared" si="163"/>
        <v>77.898370830038218</v>
      </c>
      <c r="AC36" s="69">
        <f t="shared" si="163"/>
        <v>80.235321954939351</v>
      </c>
      <c r="AD36" s="69">
        <f t="shared" si="163"/>
        <v>82.642381613587531</v>
      </c>
      <c r="AE36" s="69">
        <f t="shared" si="163"/>
        <v>85.121653061995161</v>
      </c>
      <c r="AF36" s="69">
        <f t="shared" si="163"/>
        <v>87.675302653855013</v>
      </c>
      <c r="AG36" s="69">
        <f t="shared" si="163"/>
        <v>90.305561733470682</v>
      </c>
      <c r="AH36" s="69">
        <f t="shared" si="163"/>
        <v>93.014728585474771</v>
      </c>
      <c r="AI36" s="69">
        <f t="shared" si="163"/>
        <v>95.805170443039017</v>
      </c>
      <c r="AJ36" s="69">
        <f t="shared" si="163"/>
        <v>98.679325556330198</v>
      </c>
      <c r="AK36" s="69">
        <f t="shared" si="163"/>
        <v>101.6397053230201</v>
      </c>
      <c r="AL36" s="69">
        <f t="shared" si="163"/>
        <v>104.6888964827107</v>
      </c>
      <c r="AM36" s="69">
        <f t="shared" si="163"/>
        <v>107.82956337719203</v>
      </c>
      <c r="AN36" s="69">
        <f t="shared" si="163"/>
        <v>111.06445027850778</v>
      </c>
      <c r="AO36" s="69">
        <f t="shared" si="163"/>
        <v>114.39638378686301</v>
      </c>
      <c r="AP36" s="69">
        <f t="shared" si="163"/>
        <v>117.82827530046889</v>
      </c>
      <c r="AW36" s="81"/>
      <c r="AX36" s="70" t="s">
        <v>41</v>
      </c>
      <c r="AY36" s="79">
        <f t="shared" si="158"/>
        <v>1219.6709822101961</v>
      </c>
      <c r="AZ36" s="69">
        <f>D36</f>
        <v>50</v>
      </c>
      <c r="BA36" s="69">
        <f t="shared" ref="BA36:CC36" si="164">$D$36*BA33/100</f>
        <v>51.5</v>
      </c>
      <c r="BB36" s="69">
        <f t="shared" si="164"/>
        <v>53.044999999999987</v>
      </c>
      <c r="BC36" s="69">
        <f t="shared" si="164"/>
        <v>54.63635</v>
      </c>
      <c r="BD36" s="69">
        <f t="shared" si="164"/>
        <v>56.275440499999995</v>
      </c>
      <c r="BE36" s="69">
        <f t="shared" si="164"/>
        <v>57.963703714999994</v>
      </c>
      <c r="BF36" s="69">
        <f t="shared" si="164"/>
        <v>59.702614826450002</v>
      </c>
      <c r="BG36" s="69">
        <f t="shared" si="164"/>
        <v>61.493693271243501</v>
      </c>
      <c r="BH36" s="69">
        <f t="shared" si="164"/>
        <v>63.338504069380797</v>
      </c>
      <c r="BI36" s="69">
        <f t="shared" si="164"/>
        <v>65.238659191462219</v>
      </c>
      <c r="BJ36" s="69">
        <f t="shared" si="164"/>
        <v>67.195818967206094</v>
      </c>
      <c r="BK36" s="69">
        <f t="shared" si="164"/>
        <v>69.21169353622227</v>
      </c>
      <c r="BL36" s="69">
        <f t="shared" si="164"/>
        <v>71.288044342308936</v>
      </c>
      <c r="BM36" s="69">
        <f t="shared" si="164"/>
        <v>73.426685672578202</v>
      </c>
      <c r="BN36" s="69">
        <f t="shared" si="164"/>
        <v>75.629486242755547</v>
      </c>
      <c r="BO36" s="69">
        <f t="shared" si="164"/>
        <v>77.898370830038218</v>
      </c>
      <c r="BP36" s="69">
        <f t="shared" si="164"/>
        <v>80.235321954939351</v>
      </c>
      <c r="BQ36" s="69">
        <f t="shared" si="164"/>
        <v>82.642381613587531</v>
      </c>
      <c r="BR36" s="69">
        <f t="shared" si="164"/>
        <v>85.121653061995161</v>
      </c>
      <c r="BS36" s="69">
        <f t="shared" si="164"/>
        <v>87.675302653855013</v>
      </c>
      <c r="BT36" s="69">
        <f t="shared" si="164"/>
        <v>90.305561733470682</v>
      </c>
      <c r="BU36" s="69">
        <f t="shared" si="164"/>
        <v>93.014728585474771</v>
      </c>
      <c r="BV36" s="69">
        <f t="shared" si="164"/>
        <v>95.805170443039017</v>
      </c>
      <c r="BW36" s="69">
        <f t="shared" si="164"/>
        <v>98.679325556330198</v>
      </c>
      <c r="BX36" s="69">
        <f t="shared" si="164"/>
        <v>101.6397053230201</v>
      </c>
      <c r="BY36" s="69">
        <f t="shared" si="164"/>
        <v>104.6888964827107</v>
      </c>
      <c r="BZ36" s="69">
        <f t="shared" si="164"/>
        <v>107.82956337719203</v>
      </c>
      <c r="CA36" s="69">
        <f t="shared" si="164"/>
        <v>111.06445027850778</v>
      </c>
      <c r="CB36" s="69">
        <f t="shared" si="164"/>
        <v>114.39638378686301</v>
      </c>
      <c r="CC36" s="69">
        <f t="shared" si="164"/>
        <v>117.82827530046889</v>
      </c>
      <c r="CI36" s="81"/>
      <c r="CJ36" s="70" t="s">
        <v>41</v>
      </c>
      <c r="CK36" s="79">
        <f t="shared" si="159"/>
        <v>1219.6709822101961</v>
      </c>
      <c r="CL36" s="69">
        <f>E36</f>
        <v>50</v>
      </c>
      <c r="CM36" s="69">
        <f t="shared" ref="CM36:DO36" si="165">$E$36*CM33/100</f>
        <v>51.5</v>
      </c>
      <c r="CN36" s="69">
        <f t="shared" si="165"/>
        <v>53.044999999999987</v>
      </c>
      <c r="CO36" s="69">
        <f t="shared" si="165"/>
        <v>54.63635</v>
      </c>
      <c r="CP36" s="69">
        <f t="shared" si="165"/>
        <v>56.275440499999995</v>
      </c>
      <c r="CQ36" s="69">
        <f t="shared" si="165"/>
        <v>57.963703714999994</v>
      </c>
      <c r="CR36" s="69">
        <f t="shared" si="165"/>
        <v>59.702614826450002</v>
      </c>
      <c r="CS36" s="69">
        <f t="shared" si="165"/>
        <v>61.493693271243501</v>
      </c>
      <c r="CT36" s="69">
        <f t="shared" si="165"/>
        <v>63.338504069380797</v>
      </c>
      <c r="CU36" s="69">
        <f t="shared" si="165"/>
        <v>65.238659191462219</v>
      </c>
      <c r="CV36" s="69">
        <f t="shared" si="165"/>
        <v>67.195818967206094</v>
      </c>
      <c r="CW36" s="69">
        <f t="shared" si="165"/>
        <v>69.21169353622227</v>
      </c>
      <c r="CX36" s="69">
        <f t="shared" si="165"/>
        <v>71.288044342308936</v>
      </c>
      <c r="CY36" s="69">
        <f t="shared" si="165"/>
        <v>73.426685672578202</v>
      </c>
      <c r="CZ36" s="69">
        <f t="shared" si="165"/>
        <v>75.629486242755547</v>
      </c>
      <c r="DA36" s="69">
        <f t="shared" si="165"/>
        <v>77.898370830038218</v>
      </c>
      <c r="DB36" s="69">
        <f t="shared" si="165"/>
        <v>80.235321954939351</v>
      </c>
      <c r="DC36" s="69">
        <f t="shared" si="165"/>
        <v>82.642381613587531</v>
      </c>
      <c r="DD36" s="69">
        <f t="shared" si="165"/>
        <v>85.121653061995161</v>
      </c>
      <c r="DE36" s="69">
        <f t="shared" si="165"/>
        <v>87.675302653855013</v>
      </c>
      <c r="DF36" s="69">
        <f t="shared" si="165"/>
        <v>90.305561733470682</v>
      </c>
      <c r="DG36" s="69">
        <f t="shared" si="165"/>
        <v>93.014728585474771</v>
      </c>
      <c r="DH36" s="69">
        <f t="shared" si="165"/>
        <v>95.805170443039017</v>
      </c>
      <c r="DI36" s="69">
        <f t="shared" si="165"/>
        <v>98.679325556330198</v>
      </c>
      <c r="DJ36" s="69">
        <f t="shared" si="165"/>
        <v>101.6397053230201</v>
      </c>
      <c r="DK36" s="69">
        <f t="shared" si="165"/>
        <v>104.6888964827107</v>
      </c>
      <c r="DL36" s="69">
        <f t="shared" si="165"/>
        <v>107.82956337719203</v>
      </c>
      <c r="DM36" s="69">
        <f t="shared" si="165"/>
        <v>111.06445027850778</v>
      </c>
      <c r="DN36" s="69">
        <f t="shared" si="165"/>
        <v>114.39638378686301</v>
      </c>
      <c r="DO36" s="69">
        <f t="shared" si="165"/>
        <v>117.82827530046889</v>
      </c>
    </row>
    <row r="37" spans="2:119" ht="18" customHeight="1">
      <c r="B37" s="40" t="s">
        <v>17</v>
      </c>
      <c r="C37" s="31">
        <v>1120</v>
      </c>
      <c r="D37" s="31">
        <v>1120</v>
      </c>
      <c r="E37" s="31">
        <v>1120</v>
      </c>
      <c r="F37" s="4"/>
      <c r="G37" s="57"/>
      <c r="H37" s="128"/>
      <c r="I37" s="12"/>
      <c r="J37" s="81"/>
      <c r="K37" s="70" t="s">
        <v>17</v>
      </c>
      <c r="L37" s="79">
        <f t="shared" si="157"/>
        <v>1025.5568563088525</v>
      </c>
      <c r="M37" s="85">
        <f t="shared" ref="M37:AP37" si="166">IF(M$29=$C$38,ROUND($C$37*M$33/100,0),0)</f>
        <v>0</v>
      </c>
      <c r="N37" s="85">
        <f t="shared" si="166"/>
        <v>0</v>
      </c>
      <c r="O37" s="85">
        <f t="shared" si="166"/>
        <v>0</v>
      </c>
      <c r="P37" s="85">
        <f t="shared" si="166"/>
        <v>0</v>
      </c>
      <c r="Q37" s="85">
        <f t="shared" si="166"/>
        <v>1261</v>
      </c>
      <c r="R37" s="85">
        <f t="shared" si="166"/>
        <v>0</v>
      </c>
      <c r="S37" s="85">
        <f t="shared" si="166"/>
        <v>0</v>
      </c>
      <c r="T37" s="85">
        <f t="shared" si="166"/>
        <v>0</v>
      </c>
      <c r="U37" s="85">
        <f t="shared" si="166"/>
        <v>0</v>
      </c>
      <c r="V37" s="85">
        <f t="shared" si="166"/>
        <v>0</v>
      </c>
      <c r="W37" s="85">
        <f t="shared" si="166"/>
        <v>0</v>
      </c>
      <c r="X37" s="85">
        <f t="shared" si="166"/>
        <v>0</v>
      </c>
      <c r="Y37" s="85">
        <f t="shared" si="166"/>
        <v>0</v>
      </c>
      <c r="Z37" s="85">
        <f t="shared" si="166"/>
        <v>0</v>
      </c>
      <c r="AA37" s="85">
        <f t="shared" si="166"/>
        <v>0</v>
      </c>
      <c r="AB37" s="85">
        <f t="shared" si="166"/>
        <v>0</v>
      </c>
      <c r="AC37" s="85">
        <f t="shared" si="166"/>
        <v>0</v>
      </c>
      <c r="AD37" s="85">
        <f t="shared" si="166"/>
        <v>0</v>
      </c>
      <c r="AE37" s="85">
        <f t="shared" si="166"/>
        <v>0</v>
      </c>
      <c r="AF37" s="85">
        <f t="shared" si="166"/>
        <v>0</v>
      </c>
      <c r="AG37" s="85">
        <f t="shared" si="166"/>
        <v>0</v>
      </c>
      <c r="AH37" s="85">
        <f t="shared" si="166"/>
        <v>0</v>
      </c>
      <c r="AI37" s="85">
        <f t="shared" si="166"/>
        <v>0</v>
      </c>
      <c r="AJ37" s="85">
        <f t="shared" si="166"/>
        <v>0</v>
      </c>
      <c r="AK37" s="85">
        <f t="shared" si="166"/>
        <v>0</v>
      </c>
      <c r="AL37" s="85">
        <f t="shared" si="166"/>
        <v>0</v>
      </c>
      <c r="AM37" s="85">
        <f t="shared" si="166"/>
        <v>0</v>
      </c>
      <c r="AN37" s="85">
        <f t="shared" si="166"/>
        <v>0</v>
      </c>
      <c r="AO37" s="85">
        <f t="shared" si="166"/>
        <v>0</v>
      </c>
      <c r="AP37" s="85">
        <f t="shared" si="166"/>
        <v>0</v>
      </c>
      <c r="AW37" s="81"/>
      <c r="AX37" s="70" t="s">
        <v>17</v>
      </c>
      <c r="AY37" s="79">
        <f t="shared" si="158"/>
        <v>1025.5568563088525</v>
      </c>
      <c r="AZ37" s="85">
        <f t="shared" ref="AZ37:CC37" si="167">IF(AZ$29=$D$38,ROUND($D$37*AZ$33/100,0),0)</f>
        <v>0</v>
      </c>
      <c r="BA37" s="85">
        <f t="shared" si="167"/>
        <v>0</v>
      </c>
      <c r="BB37" s="85">
        <f t="shared" si="167"/>
        <v>0</v>
      </c>
      <c r="BC37" s="85">
        <f t="shared" si="167"/>
        <v>0</v>
      </c>
      <c r="BD37" s="85">
        <f t="shared" si="167"/>
        <v>1261</v>
      </c>
      <c r="BE37" s="85">
        <f t="shared" si="167"/>
        <v>0</v>
      </c>
      <c r="BF37" s="85">
        <f t="shared" si="167"/>
        <v>0</v>
      </c>
      <c r="BG37" s="85">
        <f t="shared" si="167"/>
        <v>0</v>
      </c>
      <c r="BH37" s="85">
        <f t="shared" si="167"/>
        <v>0</v>
      </c>
      <c r="BI37" s="85">
        <f t="shared" si="167"/>
        <v>0</v>
      </c>
      <c r="BJ37" s="85">
        <f t="shared" si="167"/>
        <v>0</v>
      </c>
      <c r="BK37" s="85">
        <f t="shared" si="167"/>
        <v>0</v>
      </c>
      <c r="BL37" s="85">
        <f t="shared" si="167"/>
        <v>0</v>
      </c>
      <c r="BM37" s="85">
        <f t="shared" si="167"/>
        <v>0</v>
      </c>
      <c r="BN37" s="85">
        <f t="shared" si="167"/>
        <v>0</v>
      </c>
      <c r="BO37" s="85">
        <f t="shared" si="167"/>
        <v>0</v>
      </c>
      <c r="BP37" s="85">
        <f t="shared" si="167"/>
        <v>0</v>
      </c>
      <c r="BQ37" s="85">
        <f t="shared" si="167"/>
        <v>0</v>
      </c>
      <c r="BR37" s="85">
        <f t="shared" si="167"/>
        <v>0</v>
      </c>
      <c r="BS37" s="85">
        <f t="shared" si="167"/>
        <v>0</v>
      </c>
      <c r="BT37" s="85">
        <f t="shared" si="167"/>
        <v>0</v>
      </c>
      <c r="BU37" s="85">
        <f t="shared" si="167"/>
        <v>0</v>
      </c>
      <c r="BV37" s="85">
        <f t="shared" si="167"/>
        <v>0</v>
      </c>
      <c r="BW37" s="85">
        <f t="shared" si="167"/>
        <v>0</v>
      </c>
      <c r="BX37" s="85">
        <f t="shared" si="167"/>
        <v>0</v>
      </c>
      <c r="BY37" s="85">
        <f t="shared" si="167"/>
        <v>0</v>
      </c>
      <c r="BZ37" s="85">
        <f t="shared" si="167"/>
        <v>0</v>
      </c>
      <c r="CA37" s="85">
        <f t="shared" si="167"/>
        <v>0</v>
      </c>
      <c r="CB37" s="85">
        <f t="shared" si="167"/>
        <v>0</v>
      </c>
      <c r="CC37" s="85">
        <f t="shared" si="167"/>
        <v>0</v>
      </c>
      <c r="CI37" s="81"/>
      <c r="CJ37" s="70" t="s">
        <v>17</v>
      </c>
      <c r="CK37" s="79">
        <f t="shared" si="159"/>
        <v>1025.5568563088525</v>
      </c>
      <c r="CL37" s="85">
        <f t="shared" ref="CL37:DO37" si="168">IF(CL$29=$E$38,ROUND($E$37*CL$33/100,0),0)</f>
        <v>0</v>
      </c>
      <c r="CM37" s="85">
        <f t="shared" si="168"/>
        <v>0</v>
      </c>
      <c r="CN37" s="85">
        <f t="shared" si="168"/>
        <v>0</v>
      </c>
      <c r="CO37" s="85">
        <f t="shared" si="168"/>
        <v>0</v>
      </c>
      <c r="CP37" s="85">
        <f t="shared" si="168"/>
        <v>1261</v>
      </c>
      <c r="CQ37" s="85">
        <f t="shared" si="168"/>
        <v>0</v>
      </c>
      <c r="CR37" s="85">
        <f t="shared" si="168"/>
        <v>0</v>
      </c>
      <c r="CS37" s="85">
        <f t="shared" si="168"/>
        <v>0</v>
      </c>
      <c r="CT37" s="85">
        <f t="shared" si="168"/>
        <v>0</v>
      </c>
      <c r="CU37" s="85">
        <f t="shared" si="168"/>
        <v>0</v>
      </c>
      <c r="CV37" s="85">
        <f t="shared" si="168"/>
        <v>0</v>
      </c>
      <c r="CW37" s="85">
        <f t="shared" si="168"/>
        <v>0</v>
      </c>
      <c r="CX37" s="85">
        <f t="shared" si="168"/>
        <v>0</v>
      </c>
      <c r="CY37" s="85">
        <f t="shared" si="168"/>
        <v>0</v>
      </c>
      <c r="CZ37" s="85">
        <f t="shared" si="168"/>
        <v>0</v>
      </c>
      <c r="DA37" s="85">
        <f t="shared" si="168"/>
        <v>0</v>
      </c>
      <c r="DB37" s="85">
        <f t="shared" si="168"/>
        <v>0</v>
      </c>
      <c r="DC37" s="85">
        <f t="shared" si="168"/>
        <v>0</v>
      </c>
      <c r="DD37" s="85">
        <f t="shared" si="168"/>
        <v>0</v>
      </c>
      <c r="DE37" s="85">
        <f t="shared" si="168"/>
        <v>0</v>
      </c>
      <c r="DF37" s="85">
        <f t="shared" si="168"/>
        <v>0</v>
      </c>
      <c r="DG37" s="85">
        <f t="shared" si="168"/>
        <v>0</v>
      </c>
      <c r="DH37" s="85">
        <f t="shared" si="168"/>
        <v>0</v>
      </c>
      <c r="DI37" s="85">
        <f t="shared" si="168"/>
        <v>0</v>
      </c>
      <c r="DJ37" s="85">
        <f t="shared" si="168"/>
        <v>0</v>
      </c>
      <c r="DK37" s="85">
        <f t="shared" si="168"/>
        <v>0</v>
      </c>
      <c r="DL37" s="85">
        <f t="shared" si="168"/>
        <v>0</v>
      </c>
      <c r="DM37" s="85">
        <f t="shared" si="168"/>
        <v>0</v>
      </c>
      <c r="DN37" s="85">
        <f t="shared" si="168"/>
        <v>0</v>
      </c>
      <c r="DO37" s="85">
        <f t="shared" si="168"/>
        <v>0</v>
      </c>
    </row>
    <row r="38" spans="2:119" ht="18" customHeight="1">
      <c r="B38" s="40" t="s">
        <v>43</v>
      </c>
      <c r="C38" s="34">
        <v>5</v>
      </c>
      <c r="D38" s="34">
        <v>5</v>
      </c>
      <c r="E38" s="34">
        <v>5</v>
      </c>
      <c r="F38" s="4"/>
      <c r="G38" s="57"/>
      <c r="H38" s="128"/>
      <c r="I38" s="12"/>
      <c r="K38" s="70" t="s">
        <v>18</v>
      </c>
      <c r="L38" s="79">
        <f t="shared" si="157"/>
        <v>1304.1891997811817</v>
      </c>
      <c r="M38" s="85">
        <f t="shared" ref="M38:AP38" si="169">IF(M$29=$C$40,ROUND($C$39*M$33/100,0),0)</f>
        <v>0</v>
      </c>
      <c r="N38" s="85">
        <f t="shared" si="169"/>
        <v>0</v>
      </c>
      <c r="O38" s="85">
        <f t="shared" si="169"/>
        <v>0</v>
      </c>
      <c r="P38" s="85">
        <f t="shared" si="169"/>
        <v>0</v>
      </c>
      <c r="Q38" s="85">
        <f t="shared" si="169"/>
        <v>0</v>
      </c>
      <c r="R38" s="85">
        <f t="shared" si="169"/>
        <v>0</v>
      </c>
      <c r="S38" s="85">
        <f t="shared" si="169"/>
        <v>0</v>
      </c>
      <c r="T38" s="85">
        <f t="shared" si="169"/>
        <v>0</v>
      </c>
      <c r="U38" s="85">
        <f t="shared" si="169"/>
        <v>0</v>
      </c>
      <c r="V38" s="85">
        <f t="shared" si="169"/>
        <v>0</v>
      </c>
      <c r="W38" s="85">
        <f t="shared" si="169"/>
        <v>0</v>
      </c>
      <c r="X38" s="85">
        <f t="shared" si="169"/>
        <v>0</v>
      </c>
      <c r="Y38" s="85">
        <f t="shared" si="169"/>
        <v>0</v>
      </c>
      <c r="Z38" s="85">
        <f t="shared" si="169"/>
        <v>0</v>
      </c>
      <c r="AA38" s="85">
        <f t="shared" si="169"/>
        <v>0</v>
      </c>
      <c r="AB38" s="85">
        <f t="shared" si="169"/>
        <v>0</v>
      </c>
      <c r="AC38" s="85">
        <f t="shared" si="169"/>
        <v>0</v>
      </c>
      <c r="AD38" s="85">
        <f t="shared" si="169"/>
        <v>0</v>
      </c>
      <c r="AE38" s="85">
        <f t="shared" si="169"/>
        <v>0</v>
      </c>
      <c r="AF38" s="85">
        <f t="shared" si="169"/>
        <v>2981</v>
      </c>
      <c r="AG38" s="85">
        <f t="shared" si="169"/>
        <v>0</v>
      </c>
      <c r="AH38" s="85">
        <f t="shared" si="169"/>
        <v>0</v>
      </c>
      <c r="AI38" s="85">
        <f t="shared" si="169"/>
        <v>0</v>
      </c>
      <c r="AJ38" s="85">
        <f t="shared" si="169"/>
        <v>0</v>
      </c>
      <c r="AK38" s="85">
        <f t="shared" si="169"/>
        <v>0</v>
      </c>
      <c r="AL38" s="85">
        <f t="shared" si="169"/>
        <v>0</v>
      </c>
      <c r="AM38" s="85">
        <f t="shared" si="169"/>
        <v>0</v>
      </c>
      <c r="AN38" s="85">
        <f t="shared" si="169"/>
        <v>0</v>
      </c>
      <c r="AO38" s="85">
        <f t="shared" si="169"/>
        <v>0</v>
      </c>
      <c r="AP38" s="85">
        <f t="shared" si="169"/>
        <v>0</v>
      </c>
      <c r="AX38" s="70" t="s">
        <v>18</v>
      </c>
      <c r="AY38" s="79">
        <f t="shared" si="158"/>
        <v>1304.1891997811817</v>
      </c>
      <c r="AZ38" s="85">
        <f t="shared" ref="AZ38:CC38" si="170">IF(AZ$29=$D$40,ROUND($D$39*AZ$33/100,0),0)</f>
        <v>0</v>
      </c>
      <c r="BA38" s="85">
        <f t="shared" si="170"/>
        <v>0</v>
      </c>
      <c r="BB38" s="85">
        <f t="shared" si="170"/>
        <v>0</v>
      </c>
      <c r="BC38" s="85">
        <f t="shared" si="170"/>
        <v>0</v>
      </c>
      <c r="BD38" s="85">
        <f t="shared" si="170"/>
        <v>0</v>
      </c>
      <c r="BE38" s="85">
        <f t="shared" si="170"/>
        <v>0</v>
      </c>
      <c r="BF38" s="85">
        <f t="shared" si="170"/>
        <v>0</v>
      </c>
      <c r="BG38" s="85">
        <f t="shared" si="170"/>
        <v>0</v>
      </c>
      <c r="BH38" s="85">
        <f t="shared" si="170"/>
        <v>0</v>
      </c>
      <c r="BI38" s="85">
        <f t="shared" si="170"/>
        <v>0</v>
      </c>
      <c r="BJ38" s="85">
        <f t="shared" si="170"/>
        <v>0</v>
      </c>
      <c r="BK38" s="85">
        <f t="shared" si="170"/>
        <v>0</v>
      </c>
      <c r="BL38" s="85">
        <f t="shared" si="170"/>
        <v>0</v>
      </c>
      <c r="BM38" s="85">
        <f t="shared" si="170"/>
        <v>0</v>
      </c>
      <c r="BN38" s="85">
        <f t="shared" si="170"/>
        <v>0</v>
      </c>
      <c r="BO38" s="85">
        <f t="shared" si="170"/>
        <v>0</v>
      </c>
      <c r="BP38" s="85">
        <f t="shared" si="170"/>
        <v>0</v>
      </c>
      <c r="BQ38" s="85">
        <f t="shared" si="170"/>
        <v>0</v>
      </c>
      <c r="BR38" s="85">
        <f t="shared" si="170"/>
        <v>0</v>
      </c>
      <c r="BS38" s="85">
        <f t="shared" si="170"/>
        <v>2981</v>
      </c>
      <c r="BT38" s="85">
        <f t="shared" si="170"/>
        <v>0</v>
      </c>
      <c r="BU38" s="85">
        <f t="shared" si="170"/>
        <v>0</v>
      </c>
      <c r="BV38" s="85">
        <f t="shared" si="170"/>
        <v>0</v>
      </c>
      <c r="BW38" s="85">
        <f t="shared" si="170"/>
        <v>0</v>
      </c>
      <c r="BX38" s="85">
        <f t="shared" si="170"/>
        <v>0</v>
      </c>
      <c r="BY38" s="85">
        <f t="shared" si="170"/>
        <v>0</v>
      </c>
      <c r="BZ38" s="85">
        <f t="shared" si="170"/>
        <v>0</v>
      </c>
      <c r="CA38" s="85">
        <f t="shared" si="170"/>
        <v>0</v>
      </c>
      <c r="CB38" s="85">
        <f t="shared" si="170"/>
        <v>0</v>
      </c>
      <c r="CC38" s="85">
        <f t="shared" si="170"/>
        <v>0</v>
      </c>
      <c r="CI38" s="25"/>
      <c r="CJ38" s="70" t="s">
        <v>18</v>
      </c>
      <c r="CK38" s="79">
        <f t="shared" si="159"/>
        <v>1304.1891997811817</v>
      </c>
      <c r="CL38" s="85">
        <f t="shared" ref="CL38:DO38" si="171">IF(CL$29=$E$40,ROUND($E$39*CL$33/100,0),0)</f>
        <v>0</v>
      </c>
      <c r="CM38" s="85">
        <f t="shared" si="171"/>
        <v>0</v>
      </c>
      <c r="CN38" s="85">
        <f t="shared" si="171"/>
        <v>0</v>
      </c>
      <c r="CO38" s="85">
        <f t="shared" si="171"/>
        <v>0</v>
      </c>
      <c r="CP38" s="85">
        <f t="shared" si="171"/>
        <v>0</v>
      </c>
      <c r="CQ38" s="85">
        <f t="shared" si="171"/>
        <v>0</v>
      </c>
      <c r="CR38" s="85">
        <f t="shared" si="171"/>
        <v>0</v>
      </c>
      <c r="CS38" s="85">
        <f t="shared" si="171"/>
        <v>0</v>
      </c>
      <c r="CT38" s="85">
        <f t="shared" si="171"/>
        <v>0</v>
      </c>
      <c r="CU38" s="85">
        <f t="shared" si="171"/>
        <v>0</v>
      </c>
      <c r="CV38" s="85">
        <f t="shared" si="171"/>
        <v>0</v>
      </c>
      <c r="CW38" s="85">
        <f t="shared" si="171"/>
        <v>0</v>
      </c>
      <c r="CX38" s="85">
        <f t="shared" si="171"/>
        <v>0</v>
      </c>
      <c r="CY38" s="85">
        <f t="shared" si="171"/>
        <v>0</v>
      </c>
      <c r="CZ38" s="85">
        <f t="shared" si="171"/>
        <v>0</v>
      </c>
      <c r="DA38" s="85">
        <f t="shared" si="171"/>
        <v>0</v>
      </c>
      <c r="DB38" s="85">
        <f t="shared" si="171"/>
        <v>0</v>
      </c>
      <c r="DC38" s="85">
        <f t="shared" si="171"/>
        <v>0</v>
      </c>
      <c r="DD38" s="85">
        <f t="shared" si="171"/>
        <v>0</v>
      </c>
      <c r="DE38" s="85">
        <f t="shared" si="171"/>
        <v>2981</v>
      </c>
      <c r="DF38" s="85">
        <f t="shared" si="171"/>
        <v>0</v>
      </c>
      <c r="DG38" s="85">
        <f t="shared" si="171"/>
        <v>0</v>
      </c>
      <c r="DH38" s="85">
        <f t="shared" si="171"/>
        <v>0</v>
      </c>
      <c r="DI38" s="85">
        <f t="shared" si="171"/>
        <v>0</v>
      </c>
      <c r="DJ38" s="85">
        <f t="shared" si="171"/>
        <v>0</v>
      </c>
      <c r="DK38" s="85">
        <f t="shared" si="171"/>
        <v>0</v>
      </c>
      <c r="DL38" s="85">
        <f t="shared" si="171"/>
        <v>0</v>
      </c>
      <c r="DM38" s="85">
        <f t="shared" si="171"/>
        <v>0</v>
      </c>
      <c r="DN38" s="85">
        <f t="shared" si="171"/>
        <v>0</v>
      </c>
      <c r="DO38" s="85">
        <f t="shared" si="171"/>
        <v>0</v>
      </c>
    </row>
    <row r="39" spans="2:119" ht="18" customHeight="1">
      <c r="B39" s="117" t="s">
        <v>18</v>
      </c>
      <c r="C39" s="31">
        <v>1700</v>
      </c>
      <c r="D39" s="31">
        <v>1700</v>
      </c>
      <c r="E39" s="31">
        <v>1700</v>
      </c>
      <c r="F39" s="4"/>
      <c r="G39" s="57"/>
      <c r="H39" s="128"/>
      <c r="I39" s="12"/>
      <c r="K39" s="70" t="s">
        <v>19</v>
      </c>
      <c r="L39" s="79">
        <f t="shared" si="157"/>
        <v>0</v>
      </c>
      <c r="M39" s="85">
        <f t="shared" ref="M39:AP39" si="172">IF(M$29=$C$42,ROUND($C$41*M$33/100,0),0)</f>
        <v>0</v>
      </c>
      <c r="N39" s="85">
        <f t="shared" si="172"/>
        <v>0</v>
      </c>
      <c r="O39" s="85">
        <f t="shared" si="172"/>
        <v>0</v>
      </c>
      <c r="P39" s="85">
        <f t="shared" si="172"/>
        <v>0</v>
      </c>
      <c r="Q39" s="85">
        <f t="shared" si="172"/>
        <v>0</v>
      </c>
      <c r="R39" s="85">
        <f t="shared" si="172"/>
        <v>0</v>
      </c>
      <c r="S39" s="85">
        <f t="shared" si="172"/>
        <v>0</v>
      </c>
      <c r="T39" s="85">
        <f t="shared" si="172"/>
        <v>0</v>
      </c>
      <c r="U39" s="85">
        <f t="shared" si="172"/>
        <v>0</v>
      </c>
      <c r="V39" s="85">
        <f t="shared" si="172"/>
        <v>0</v>
      </c>
      <c r="W39" s="85">
        <f t="shared" si="172"/>
        <v>0</v>
      </c>
      <c r="X39" s="85">
        <f t="shared" si="172"/>
        <v>0</v>
      </c>
      <c r="Y39" s="85">
        <f t="shared" si="172"/>
        <v>0</v>
      </c>
      <c r="Z39" s="85">
        <f t="shared" si="172"/>
        <v>0</v>
      </c>
      <c r="AA39" s="85">
        <f t="shared" si="172"/>
        <v>0</v>
      </c>
      <c r="AB39" s="85">
        <f t="shared" si="172"/>
        <v>0</v>
      </c>
      <c r="AC39" s="85">
        <f t="shared" si="172"/>
        <v>0</v>
      </c>
      <c r="AD39" s="85">
        <f t="shared" si="172"/>
        <v>0</v>
      </c>
      <c r="AE39" s="85">
        <f t="shared" si="172"/>
        <v>0</v>
      </c>
      <c r="AF39" s="85">
        <f t="shared" si="172"/>
        <v>0</v>
      </c>
      <c r="AG39" s="85">
        <f t="shared" si="172"/>
        <v>0</v>
      </c>
      <c r="AH39" s="85">
        <f t="shared" si="172"/>
        <v>0</v>
      </c>
      <c r="AI39" s="85">
        <f t="shared" si="172"/>
        <v>0</v>
      </c>
      <c r="AJ39" s="85">
        <f t="shared" si="172"/>
        <v>0</v>
      </c>
      <c r="AK39" s="85">
        <f t="shared" si="172"/>
        <v>0</v>
      </c>
      <c r="AL39" s="85">
        <f t="shared" si="172"/>
        <v>0</v>
      </c>
      <c r="AM39" s="85">
        <f t="shared" si="172"/>
        <v>0</v>
      </c>
      <c r="AN39" s="85">
        <f t="shared" si="172"/>
        <v>0</v>
      </c>
      <c r="AO39" s="85">
        <f t="shared" si="172"/>
        <v>0</v>
      </c>
      <c r="AP39" s="85">
        <f t="shared" si="172"/>
        <v>0</v>
      </c>
      <c r="AX39" s="70" t="s">
        <v>19</v>
      </c>
      <c r="AY39" s="79">
        <f t="shared" si="158"/>
        <v>0</v>
      </c>
      <c r="AZ39" s="85">
        <f t="shared" ref="AZ39:CC39" si="173">IF(AZ$29=$D$42,ROUND($D$41*AZ$33/100,0),0)</f>
        <v>0</v>
      </c>
      <c r="BA39" s="85">
        <f t="shared" si="173"/>
        <v>0</v>
      </c>
      <c r="BB39" s="85">
        <f t="shared" si="173"/>
        <v>0</v>
      </c>
      <c r="BC39" s="85">
        <f t="shared" si="173"/>
        <v>0</v>
      </c>
      <c r="BD39" s="85">
        <f t="shared" si="173"/>
        <v>0</v>
      </c>
      <c r="BE39" s="85">
        <f t="shared" si="173"/>
        <v>0</v>
      </c>
      <c r="BF39" s="85">
        <f t="shared" si="173"/>
        <v>0</v>
      </c>
      <c r="BG39" s="85">
        <f t="shared" si="173"/>
        <v>0</v>
      </c>
      <c r="BH39" s="85">
        <f t="shared" si="173"/>
        <v>0</v>
      </c>
      <c r="BI39" s="85">
        <f t="shared" si="173"/>
        <v>0</v>
      </c>
      <c r="BJ39" s="85">
        <f t="shared" si="173"/>
        <v>0</v>
      </c>
      <c r="BK39" s="85">
        <f t="shared" si="173"/>
        <v>0</v>
      </c>
      <c r="BL39" s="85">
        <f t="shared" si="173"/>
        <v>0</v>
      </c>
      <c r="BM39" s="85">
        <f t="shared" si="173"/>
        <v>0</v>
      </c>
      <c r="BN39" s="85">
        <f t="shared" si="173"/>
        <v>0</v>
      </c>
      <c r="BO39" s="85">
        <f t="shared" si="173"/>
        <v>0</v>
      </c>
      <c r="BP39" s="85">
        <f t="shared" si="173"/>
        <v>0</v>
      </c>
      <c r="BQ39" s="85">
        <f t="shared" si="173"/>
        <v>0</v>
      </c>
      <c r="BR39" s="85">
        <f t="shared" si="173"/>
        <v>0</v>
      </c>
      <c r="BS39" s="85">
        <f t="shared" si="173"/>
        <v>0</v>
      </c>
      <c r="BT39" s="85">
        <f t="shared" si="173"/>
        <v>0</v>
      </c>
      <c r="BU39" s="85">
        <f t="shared" si="173"/>
        <v>0</v>
      </c>
      <c r="BV39" s="85">
        <f t="shared" si="173"/>
        <v>0</v>
      </c>
      <c r="BW39" s="85">
        <f t="shared" si="173"/>
        <v>0</v>
      </c>
      <c r="BX39" s="85">
        <f t="shared" si="173"/>
        <v>0</v>
      </c>
      <c r="BY39" s="85">
        <f t="shared" si="173"/>
        <v>0</v>
      </c>
      <c r="BZ39" s="85">
        <f t="shared" si="173"/>
        <v>0</v>
      </c>
      <c r="CA39" s="85">
        <f t="shared" si="173"/>
        <v>0</v>
      </c>
      <c r="CB39" s="85">
        <f t="shared" si="173"/>
        <v>0</v>
      </c>
      <c r="CC39" s="85">
        <f t="shared" si="173"/>
        <v>0</v>
      </c>
      <c r="CI39" s="25"/>
      <c r="CJ39" s="70" t="s">
        <v>19</v>
      </c>
      <c r="CK39" s="79">
        <f t="shared" si="159"/>
        <v>0</v>
      </c>
      <c r="CL39" s="85">
        <f t="shared" ref="CL39:DO39" si="174">IF(CL$29=$E$42,ROUND($E$41*CL$33/100,0),0)</f>
        <v>0</v>
      </c>
      <c r="CM39" s="85">
        <f t="shared" si="174"/>
        <v>0</v>
      </c>
      <c r="CN39" s="85">
        <f t="shared" si="174"/>
        <v>0</v>
      </c>
      <c r="CO39" s="85">
        <f t="shared" si="174"/>
        <v>0</v>
      </c>
      <c r="CP39" s="85">
        <f t="shared" si="174"/>
        <v>0</v>
      </c>
      <c r="CQ39" s="85">
        <f t="shared" si="174"/>
        <v>0</v>
      </c>
      <c r="CR39" s="85">
        <f t="shared" si="174"/>
        <v>0</v>
      </c>
      <c r="CS39" s="85">
        <f t="shared" si="174"/>
        <v>0</v>
      </c>
      <c r="CT39" s="85">
        <f t="shared" si="174"/>
        <v>0</v>
      </c>
      <c r="CU39" s="85">
        <f t="shared" si="174"/>
        <v>0</v>
      </c>
      <c r="CV39" s="85">
        <f t="shared" si="174"/>
        <v>0</v>
      </c>
      <c r="CW39" s="85">
        <f t="shared" si="174"/>
        <v>0</v>
      </c>
      <c r="CX39" s="85">
        <f t="shared" si="174"/>
        <v>0</v>
      </c>
      <c r="CY39" s="85">
        <f t="shared" si="174"/>
        <v>0</v>
      </c>
      <c r="CZ39" s="85">
        <f t="shared" si="174"/>
        <v>0</v>
      </c>
      <c r="DA39" s="85">
        <f t="shared" si="174"/>
        <v>0</v>
      </c>
      <c r="DB39" s="85">
        <f t="shared" si="174"/>
        <v>0</v>
      </c>
      <c r="DC39" s="85">
        <f t="shared" si="174"/>
        <v>0</v>
      </c>
      <c r="DD39" s="85">
        <f t="shared" si="174"/>
        <v>0</v>
      </c>
      <c r="DE39" s="85">
        <f t="shared" si="174"/>
        <v>0</v>
      </c>
      <c r="DF39" s="85">
        <f t="shared" si="174"/>
        <v>0</v>
      </c>
      <c r="DG39" s="85">
        <f t="shared" si="174"/>
        <v>0</v>
      </c>
      <c r="DH39" s="85">
        <f t="shared" si="174"/>
        <v>0</v>
      </c>
      <c r="DI39" s="85">
        <f t="shared" si="174"/>
        <v>0</v>
      </c>
      <c r="DJ39" s="85">
        <f t="shared" si="174"/>
        <v>0</v>
      </c>
      <c r="DK39" s="85">
        <f t="shared" si="174"/>
        <v>0</v>
      </c>
      <c r="DL39" s="85">
        <f t="shared" si="174"/>
        <v>0</v>
      </c>
      <c r="DM39" s="85">
        <f t="shared" si="174"/>
        <v>0</v>
      </c>
      <c r="DN39" s="85">
        <f t="shared" si="174"/>
        <v>0</v>
      </c>
      <c r="DO39" s="85">
        <f t="shared" si="174"/>
        <v>0</v>
      </c>
    </row>
    <row r="40" spans="2:119" ht="18" customHeight="1">
      <c r="B40" s="117" t="s">
        <v>45</v>
      </c>
      <c r="C40" s="35">
        <v>20</v>
      </c>
      <c r="D40" s="35">
        <v>20</v>
      </c>
      <c r="E40" s="35">
        <v>20</v>
      </c>
      <c r="F40" s="4"/>
      <c r="G40" s="57"/>
      <c r="H40" s="128"/>
      <c r="I40" s="12"/>
      <c r="K40" s="86" t="s">
        <v>49</v>
      </c>
      <c r="L40" s="87">
        <f t="shared" si="157"/>
        <v>6043.2402695387127</v>
      </c>
      <c r="M40" s="88">
        <f t="shared" ref="M40:AP40" si="175">SUM(M34:M39)</f>
        <v>1050</v>
      </c>
      <c r="N40" s="88">
        <f t="shared" si="175"/>
        <v>51.5</v>
      </c>
      <c r="O40" s="88">
        <f t="shared" si="175"/>
        <v>53.044999999999987</v>
      </c>
      <c r="P40" s="88">
        <f t="shared" si="175"/>
        <v>54.63635</v>
      </c>
      <c r="Q40" s="88">
        <f t="shared" si="175"/>
        <v>1317.2754405000001</v>
      </c>
      <c r="R40" s="88">
        <f t="shared" si="175"/>
        <v>57.963703714999994</v>
      </c>
      <c r="S40" s="88">
        <f t="shared" si="175"/>
        <v>59.702614826450002</v>
      </c>
      <c r="T40" s="88">
        <f t="shared" si="175"/>
        <v>61.493693271243501</v>
      </c>
      <c r="U40" s="88">
        <f t="shared" si="175"/>
        <v>63.338504069380797</v>
      </c>
      <c r="V40" s="88">
        <f t="shared" si="175"/>
        <v>65.238659191462219</v>
      </c>
      <c r="W40" s="88">
        <f t="shared" si="175"/>
        <v>67.195818967206094</v>
      </c>
      <c r="X40" s="88">
        <f t="shared" si="175"/>
        <v>69.21169353622227</v>
      </c>
      <c r="Y40" s="88">
        <f t="shared" si="175"/>
        <v>71.288044342308936</v>
      </c>
      <c r="Z40" s="88">
        <f t="shared" si="175"/>
        <v>73.426685672578202</v>
      </c>
      <c r="AA40" s="88">
        <f t="shared" si="175"/>
        <v>75.629486242755547</v>
      </c>
      <c r="AB40" s="88">
        <f t="shared" si="175"/>
        <v>77.898370830038218</v>
      </c>
      <c r="AC40" s="88">
        <f t="shared" si="175"/>
        <v>80.235321954939351</v>
      </c>
      <c r="AD40" s="88">
        <f t="shared" si="175"/>
        <v>82.642381613587531</v>
      </c>
      <c r="AE40" s="88">
        <f t="shared" si="175"/>
        <v>85.121653061995161</v>
      </c>
      <c r="AF40" s="88">
        <f t="shared" si="175"/>
        <v>6575.6753026538554</v>
      </c>
      <c r="AG40" s="88">
        <f t="shared" si="175"/>
        <v>90.305561733470682</v>
      </c>
      <c r="AH40" s="88">
        <f t="shared" si="175"/>
        <v>93.014728585474771</v>
      </c>
      <c r="AI40" s="88">
        <f t="shared" si="175"/>
        <v>95.805170443039017</v>
      </c>
      <c r="AJ40" s="88">
        <f t="shared" si="175"/>
        <v>98.679325556330198</v>
      </c>
      <c r="AK40" s="88">
        <f t="shared" si="175"/>
        <v>101.6397053230201</v>
      </c>
      <c r="AL40" s="88">
        <f t="shared" si="175"/>
        <v>104.6888964827107</v>
      </c>
      <c r="AM40" s="88">
        <f t="shared" si="175"/>
        <v>107.82956337719203</v>
      </c>
      <c r="AN40" s="88">
        <f t="shared" si="175"/>
        <v>111.06445027850778</v>
      </c>
      <c r="AO40" s="88">
        <f t="shared" si="175"/>
        <v>114.39638378686301</v>
      </c>
      <c r="AP40" s="88">
        <f t="shared" si="175"/>
        <v>117.82827530046889</v>
      </c>
      <c r="AX40" s="86" t="s">
        <v>49</v>
      </c>
      <c r="AY40" s="87">
        <f t="shared" si="158"/>
        <v>6043.2402695387127</v>
      </c>
      <c r="AZ40" s="88">
        <f t="shared" ref="AZ40:CC40" si="176">SUM(AZ34:AZ39)</f>
        <v>1050</v>
      </c>
      <c r="BA40" s="88">
        <f t="shared" si="176"/>
        <v>51.5</v>
      </c>
      <c r="BB40" s="88">
        <f t="shared" si="176"/>
        <v>53.044999999999987</v>
      </c>
      <c r="BC40" s="88">
        <f t="shared" si="176"/>
        <v>54.63635</v>
      </c>
      <c r="BD40" s="88">
        <f t="shared" si="176"/>
        <v>1317.2754405000001</v>
      </c>
      <c r="BE40" s="88">
        <f t="shared" si="176"/>
        <v>57.963703714999994</v>
      </c>
      <c r="BF40" s="88">
        <f t="shared" si="176"/>
        <v>59.702614826450002</v>
      </c>
      <c r="BG40" s="88">
        <f t="shared" si="176"/>
        <v>61.493693271243501</v>
      </c>
      <c r="BH40" s="88">
        <f t="shared" si="176"/>
        <v>63.338504069380797</v>
      </c>
      <c r="BI40" s="88">
        <f t="shared" si="176"/>
        <v>65.238659191462219</v>
      </c>
      <c r="BJ40" s="88">
        <f t="shared" si="176"/>
        <v>67.195818967206094</v>
      </c>
      <c r="BK40" s="88">
        <f t="shared" si="176"/>
        <v>69.21169353622227</v>
      </c>
      <c r="BL40" s="88">
        <f t="shared" si="176"/>
        <v>71.288044342308936</v>
      </c>
      <c r="BM40" s="88">
        <f t="shared" si="176"/>
        <v>73.426685672578202</v>
      </c>
      <c r="BN40" s="88">
        <f t="shared" si="176"/>
        <v>75.629486242755547</v>
      </c>
      <c r="BO40" s="88">
        <f t="shared" si="176"/>
        <v>77.898370830038218</v>
      </c>
      <c r="BP40" s="88">
        <f t="shared" si="176"/>
        <v>80.235321954939351</v>
      </c>
      <c r="BQ40" s="88">
        <f t="shared" si="176"/>
        <v>82.642381613587531</v>
      </c>
      <c r="BR40" s="88">
        <f t="shared" si="176"/>
        <v>85.121653061995161</v>
      </c>
      <c r="BS40" s="88">
        <f t="shared" si="176"/>
        <v>6575.6753026538554</v>
      </c>
      <c r="BT40" s="88">
        <f t="shared" si="176"/>
        <v>90.305561733470682</v>
      </c>
      <c r="BU40" s="88">
        <f t="shared" si="176"/>
        <v>93.014728585474771</v>
      </c>
      <c r="BV40" s="88">
        <f t="shared" si="176"/>
        <v>95.805170443039017</v>
      </c>
      <c r="BW40" s="88">
        <f t="shared" si="176"/>
        <v>98.679325556330198</v>
      </c>
      <c r="BX40" s="88">
        <f t="shared" si="176"/>
        <v>101.6397053230201</v>
      </c>
      <c r="BY40" s="88">
        <f t="shared" si="176"/>
        <v>104.6888964827107</v>
      </c>
      <c r="BZ40" s="88">
        <f t="shared" si="176"/>
        <v>107.82956337719203</v>
      </c>
      <c r="CA40" s="88">
        <f t="shared" si="176"/>
        <v>111.06445027850778</v>
      </c>
      <c r="CB40" s="88">
        <f t="shared" si="176"/>
        <v>114.39638378686301</v>
      </c>
      <c r="CC40" s="88">
        <f t="shared" si="176"/>
        <v>117.82827530046889</v>
      </c>
      <c r="CI40" s="25"/>
      <c r="CJ40" s="86" t="s">
        <v>49</v>
      </c>
      <c r="CK40" s="87">
        <f t="shared" si="159"/>
        <v>6043.2402695387127</v>
      </c>
      <c r="CL40" s="88">
        <f t="shared" ref="CL40:DO40" si="177">SUM(CL34:CL39)</f>
        <v>1050</v>
      </c>
      <c r="CM40" s="88">
        <f t="shared" si="177"/>
        <v>51.5</v>
      </c>
      <c r="CN40" s="88">
        <f t="shared" si="177"/>
        <v>53.044999999999987</v>
      </c>
      <c r="CO40" s="88">
        <f t="shared" si="177"/>
        <v>54.63635</v>
      </c>
      <c r="CP40" s="88">
        <f t="shared" si="177"/>
        <v>1317.2754405000001</v>
      </c>
      <c r="CQ40" s="88">
        <f t="shared" si="177"/>
        <v>57.963703714999994</v>
      </c>
      <c r="CR40" s="88">
        <f t="shared" si="177"/>
        <v>59.702614826450002</v>
      </c>
      <c r="CS40" s="88">
        <f t="shared" si="177"/>
        <v>61.493693271243501</v>
      </c>
      <c r="CT40" s="88">
        <f t="shared" si="177"/>
        <v>63.338504069380797</v>
      </c>
      <c r="CU40" s="88">
        <f t="shared" si="177"/>
        <v>65.238659191462219</v>
      </c>
      <c r="CV40" s="88">
        <f t="shared" si="177"/>
        <v>67.195818967206094</v>
      </c>
      <c r="CW40" s="88">
        <f t="shared" si="177"/>
        <v>69.21169353622227</v>
      </c>
      <c r="CX40" s="88">
        <f t="shared" si="177"/>
        <v>71.288044342308936</v>
      </c>
      <c r="CY40" s="88">
        <f t="shared" si="177"/>
        <v>73.426685672578202</v>
      </c>
      <c r="CZ40" s="88">
        <f t="shared" si="177"/>
        <v>75.629486242755547</v>
      </c>
      <c r="DA40" s="88">
        <f t="shared" si="177"/>
        <v>77.898370830038218</v>
      </c>
      <c r="DB40" s="88">
        <f t="shared" si="177"/>
        <v>80.235321954939351</v>
      </c>
      <c r="DC40" s="88">
        <f t="shared" si="177"/>
        <v>82.642381613587531</v>
      </c>
      <c r="DD40" s="88">
        <f t="shared" si="177"/>
        <v>85.121653061995161</v>
      </c>
      <c r="DE40" s="88">
        <f t="shared" si="177"/>
        <v>6575.6753026538554</v>
      </c>
      <c r="DF40" s="88">
        <f t="shared" si="177"/>
        <v>90.305561733470682</v>
      </c>
      <c r="DG40" s="88">
        <f t="shared" si="177"/>
        <v>93.014728585474771</v>
      </c>
      <c r="DH40" s="88">
        <f t="shared" si="177"/>
        <v>95.805170443039017</v>
      </c>
      <c r="DI40" s="88">
        <f t="shared" si="177"/>
        <v>98.679325556330198</v>
      </c>
      <c r="DJ40" s="88">
        <f t="shared" si="177"/>
        <v>101.6397053230201</v>
      </c>
      <c r="DK40" s="88">
        <f t="shared" si="177"/>
        <v>104.6888964827107</v>
      </c>
      <c r="DL40" s="88">
        <f t="shared" si="177"/>
        <v>107.82956337719203</v>
      </c>
      <c r="DM40" s="88">
        <f t="shared" si="177"/>
        <v>111.06445027850778</v>
      </c>
      <c r="DN40" s="88">
        <f t="shared" si="177"/>
        <v>114.39638378686301</v>
      </c>
      <c r="DO40" s="88">
        <f t="shared" si="177"/>
        <v>117.82827530046889</v>
      </c>
    </row>
    <row r="41" spans="2:119" ht="18" customHeight="1">
      <c r="B41" s="117" t="s">
        <v>19</v>
      </c>
      <c r="C41" s="31">
        <v>950</v>
      </c>
      <c r="D41" s="31">
        <v>950</v>
      </c>
      <c r="E41" s="31">
        <v>950</v>
      </c>
      <c r="F41" s="4"/>
      <c r="G41" s="57"/>
      <c r="H41" s="128"/>
      <c r="I41" s="12"/>
      <c r="K41" s="86" t="s">
        <v>50</v>
      </c>
      <c r="L41" s="75">
        <f>L18+L19</f>
        <v>2424.8657674215328</v>
      </c>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X41" s="86" t="s">
        <v>50</v>
      </c>
      <c r="AY41" s="75">
        <f>AY18+AY19</f>
        <v>2424.8657674215328</v>
      </c>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I41" s="25"/>
      <c r="CJ41" s="86" t="s">
        <v>50</v>
      </c>
      <c r="CK41" s="75">
        <f>CK18+CK19</f>
        <v>2424.8657674215328</v>
      </c>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row>
    <row r="42" spans="2:119" ht="18" customHeight="1">
      <c r="B42" s="117" t="s">
        <v>46</v>
      </c>
      <c r="C42" s="34" t="s">
        <v>89</v>
      </c>
      <c r="D42" s="34" t="s">
        <v>89</v>
      </c>
      <c r="E42" s="34" t="s">
        <v>89</v>
      </c>
      <c r="F42" s="4"/>
      <c r="G42" s="57"/>
      <c r="H42" s="128"/>
      <c r="I42" s="12"/>
      <c r="K42" s="67"/>
      <c r="AX42" s="67"/>
      <c r="CI42" s="25"/>
      <c r="CJ42" s="67"/>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row>
    <row r="43" spans="2:119" ht="18" customHeight="1">
      <c r="B43" s="117" t="s">
        <v>20</v>
      </c>
      <c r="C43" s="36">
        <v>5</v>
      </c>
      <c r="D43" s="36">
        <v>5</v>
      </c>
      <c r="E43" s="36">
        <v>5</v>
      </c>
      <c r="F43" s="4" t="s">
        <v>9</v>
      </c>
      <c r="G43" s="57"/>
      <c r="H43" s="128"/>
      <c r="I43" s="12"/>
      <c r="K43" s="67"/>
      <c r="AX43" s="67"/>
      <c r="CI43" s="25"/>
      <c r="CJ43" s="67"/>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row>
    <row r="44" spans="2:119" ht="18" customHeight="1">
      <c r="B44" s="40" t="s">
        <v>21</v>
      </c>
      <c r="C44" s="27">
        <v>3</v>
      </c>
      <c r="D44" s="27">
        <v>3</v>
      </c>
      <c r="E44" s="27">
        <v>3</v>
      </c>
      <c r="F44" s="13" t="s">
        <v>7</v>
      </c>
      <c r="G44" s="46"/>
      <c r="H44" s="124"/>
      <c r="I44" s="5"/>
      <c r="K44" s="67"/>
      <c r="AX44" s="67"/>
      <c r="CI44" s="25"/>
      <c r="CJ44" s="67"/>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row>
    <row r="45" spans="2:119" ht="18" customHeight="1">
      <c r="B45" s="40" t="s">
        <v>22</v>
      </c>
      <c r="C45" s="27">
        <v>4.22</v>
      </c>
      <c r="D45" s="27">
        <v>4.22</v>
      </c>
      <c r="E45" s="27">
        <v>4.22</v>
      </c>
      <c r="F45" s="13" t="s">
        <v>7</v>
      </c>
      <c r="G45" s="46"/>
      <c r="H45" s="124"/>
      <c r="I45" s="5"/>
      <c r="K45" s="67"/>
      <c r="M45" s="101">
        <f t="shared" ref="M45:AP45" si="178">M3</f>
        <v>1</v>
      </c>
      <c r="N45" s="101">
        <f t="shared" si="178"/>
        <v>2</v>
      </c>
      <c r="O45" s="101">
        <f t="shared" si="178"/>
        <v>3</v>
      </c>
      <c r="P45" s="101">
        <f t="shared" si="178"/>
        <v>4</v>
      </c>
      <c r="Q45" s="101">
        <f t="shared" si="178"/>
        <v>5</v>
      </c>
      <c r="R45" s="101">
        <f t="shared" si="178"/>
        <v>6</v>
      </c>
      <c r="S45" s="101">
        <f t="shared" si="178"/>
        <v>7</v>
      </c>
      <c r="T45" s="101">
        <f t="shared" si="178"/>
        <v>8</v>
      </c>
      <c r="U45" s="101">
        <f t="shared" si="178"/>
        <v>9</v>
      </c>
      <c r="V45" s="101">
        <f t="shared" si="178"/>
        <v>10</v>
      </c>
      <c r="W45" s="101">
        <f t="shared" si="178"/>
        <v>11</v>
      </c>
      <c r="X45" s="101">
        <f t="shared" si="178"/>
        <v>12</v>
      </c>
      <c r="Y45" s="101">
        <f t="shared" si="178"/>
        <v>13</v>
      </c>
      <c r="Z45" s="101">
        <f t="shared" si="178"/>
        <v>14</v>
      </c>
      <c r="AA45" s="101">
        <f t="shared" si="178"/>
        <v>15</v>
      </c>
      <c r="AB45" s="101">
        <f t="shared" si="178"/>
        <v>16</v>
      </c>
      <c r="AC45" s="101">
        <f t="shared" si="178"/>
        <v>17</v>
      </c>
      <c r="AD45" s="101">
        <f t="shared" si="178"/>
        <v>18</v>
      </c>
      <c r="AE45" s="101">
        <f t="shared" si="178"/>
        <v>19</v>
      </c>
      <c r="AF45" s="101">
        <f t="shared" si="178"/>
        <v>20</v>
      </c>
      <c r="AG45" s="101">
        <f t="shared" si="178"/>
        <v>21</v>
      </c>
      <c r="AH45" s="101">
        <f t="shared" si="178"/>
        <v>22</v>
      </c>
      <c r="AI45" s="101">
        <f t="shared" si="178"/>
        <v>23</v>
      </c>
      <c r="AJ45" s="101">
        <f t="shared" si="178"/>
        <v>24</v>
      </c>
      <c r="AK45" s="101">
        <f t="shared" si="178"/>
        <v>25</v>
      </c>
      <c r="AL45" s="101">
        <f t="shared" si="178"/>
        <v>26</v>
      </c>
      <c r="AM45" s="101">
        <f t="shared" si="178"/>
        <v>27</v>
      </c>
      <c r="AN45" s="101">
        <f t="shared" si="178"/>
        <v>28</v>
      </c>
      <c r="AO45" s="101">
        <f t="shared" si="178"/>
        <v>29</v>
      </c>
      <c r="AP45" s="101">
        <f t="shared" si="178"/>
        <v>30</v>
      </c>
      <c r="AQ45" s="101"/>
      <c r="AR45" s="101"/>
      <c r="AS45" s="101"/>
      <c r="AT45" s="101"/>
      <c r="AU45" s="101"/>
      <c r="AV45" s="101"/>
      <c r="AW45" s="101"/>
      <c r="AX45" s="101"/>
      <c r="AY45" s="101"/>
      <c r="AZ45" s="101">
        <f t="shared" ref="AZ45:CC45" si="179">AZ3</f>
        <v>1</v>
      </c>
      <c r="BA45" s="101">
        <f t="shared" si="179"/>
        <v>2</v>
      </c>
      <c r="BB45" s="101">
        <f t="shared" si="179"/>
        <v>3</v>
      </c>
      <c r="BC45" s="101">
        <f t="shared" si="179"/>
        <v>4</v>
      </c>
      <c r="BD45" s="101">
        <f t="shared" si="179"/>
        <v>5</v>
      </c>
      <c r="BE45" s="101">
        <f t="shared" si="179"/>
        <v>6</v>
      </c>
      <c r="BF45" s="101">
        <f t="shared" si="179"/>
        <v>7</v>
      </c>
      <c r="BG45" s="101">
        <f t="shared" si="179"/>
        <v>8</v>
      </c>
      <c r="BH45" s="101">
        <f t="shared" si="179"/>
        <v>9</v>
      </c>
      <c r="BI45" s="101">
        <f t="shared" si="179"/>
        <v>10</v>
      </c>
      <c r="BJ45" s="101">
        <f t="shared" si="179"/>
        <v>11</v>
      </c>
      <c r="BK45" s="101">
        <f t="shared" si="179"/>
        <v>12</v>
      </c>
      <c r="BL45" s="101">
        <f t="shared" si="179"/>
        <v>13</v>
      </c>
      <c r="BM45" s="101">
        <f t="shared" si="179"/>
        <v>14</v>
      </c>
      <c r="BN45" s="101">
        <f t="shared" si="179"/>
        <v>15</v>
      </c>
      <c r="BO45" s="101">
        <f t="shared" si="179"/>
        <v>16</v>
      </c>
      <c r="BP45" s="101">
        <f t="shared" si="179"/>
        <v>17</v>
      </c>
      <c r="BQ45" s="101">
        <f t="shared" si="179"/>
        <v>18</v>
      </c>
      <c r="BR45" s="101">
        <f t="shared" si="179"/>
        <v>19</v>
      </c>
      <c r="BS45" s="101">
        <f t="shared" si="179"/>
        <v>20</v>
      </c>
      <c r="BT45" s="101">
        <f t="shared" si="179"/>
        <v>21</v>
      </c>
      <c r="BU45" s="101">
        <f t="shared" si="179"/>
        <v>22</v>
      </c>
      <c r="BV45" s="101">
        <f t="shared" si="179"/>
        <v>23</v>
      </c>
      <c r="BW45" s="101">
        <f t="shared" si="179"/>
        <v>24</v>
      </c>
      <c r="BX45" s="101">
        <f t="shared" si="179"/>
        <v>25</v>
      </c>
      <c r="BY45" s="101">
        <f t="shared" si="179"/>
        <v>26</v>
      </c>
      <c r="BZ45" s="101">
        <f t="shared" si="179"/>
        <v>27</v>
      </c>
      <c r="CA45" s="101">
        <f t="shared" si="179"/>
        <v>28</v>
      </c>
      <c r="CB45" s="101">
        <f t="shared" si="179"/>
        <v>29</v>
      </c>
      <c r="CC45" s="101">
        <f t="shared" si="179"/>
        <v>30</v>
      </c>
      <c r="CD45" s="101"/>
      <c r="CE45" s="101"/>
      <c r="CF45" s="101"/>
      <c r="CG45" s="101"/>
      <c r="CH45" s="101"/>
      <c r="CI45" s="101"/>
      <c r="CJ45" s="101"/>
      <c r="CK45" s="101"/>
      <c r="CL45" s="101">
        <f t="shared" ref="CL45:DO45" si="180">CL3</f>
        <v>1</v>
      </c>
      <c r="CM45" s="101">
        <f t="shared" si="180"/>
        <v>2</v>
      </c>
      <c r="CN45" s="101">
        <f t="shared" si="180"/>
        <v>3</v>
      </c>
      <c r="CO45" s="101">
        <f t="shared" si="180"/>
        <v>4</v>
      </c>
      <c r="CP45" s="101">
        <f t="shared" si="180"/>
        <v>5</v>
      </c>
      <c r="CQ45" s="101">
        <f t="shared" si="180"/>
        <v>6</v>
      </c>
      <c r="CR45" s="101">
        <f t="shared" si="180"/>
        <v>7</v>
      </c>
      <c r="CS45" s="101">
        <f t="shared" si="180"/>
        <v>8</v>
      </c>
      <c r="CT45" s="101">
        <f t="shared" si="180"/>
        <v>9</v>
      </c>
      <c r="CU45" s="101">
        <f t="shared" si="180"/>
        <v>10</v>
      </c>
      <c r="CV45" s="101">
        <f t="shared" si="180"/>
        <v>11</v>
      </c>
      <c r="CW45" s="101">
        <f t="shared" si="180"/>
        <v>12</v>
      </c>
      <c r="CX45" s="101">
        <f t="shared" si="180"/>
        <v>13</v>
      </c>
      <c r="CY45" s="101">
        <f t="shared" si="180"/>
        <v>14</v>
      </c>
      <c r="CZ45" s="101">
        <f t="shared" si="180"/>
        <v>15</v>
      </c>
      <c r="DA45" s="101">
        <f t="shared" si="180"/>
        <v>16</v>
      </c>
      <c r="DB45" s="101">
        <f t="shared" si="180"/>
        <v>17</v>
      </c>
      <c r="DC45" s="101">
        <f t="shared" si="180"/>
        <v>18</v>
      </c>
      <c r="DD45" s="101">
        <f t="shared" si="180"/>
        <v>19</v>
      </c>
      <c r="DE45" s="101">
        <f t="shared" si="180"/>
        <v>20</v>
      </c>
      <c r="DF45" s="101">
        <f t="shared" si="180"/>
        <v>21</v>
      </c>
      <c r="DG45" s="101">
        <f t="shared" si="180"/>
        <v>22</v>
      </c>
      <c r="DH45" s="101">
        <f t="shared" si="180"/>
        <v>23</v>
      </c>
      <c r="DI45" s="101">
        <f t="shared" si="180"/>
        <v>24</v>
      </c>
      <c r="DJ45" s="101">
        <f t="shared" si="180"/>
        <v>25</v>
      </c>
      <c r="DK45" s="101">
        <f t="shared" si="180"/>
        <v>26</v>
      </c>
      <c r="DL45" s="101">
        <f t="shared" si="180"/>
        <v>27</v>
      </c>
      <c r="DM45" s="101">
        <f t="shared" si="180"/>
        <v>28</v>
      </c>
      <c r="DN45" s="101">
        <f t="shared" si="180"/>
        <v>29</v>
      </c>
      <c r="DO45" s="101">
        <f t="shared" si="180"/>
        <v>30</v>
      </c>
    </row>
    <row r="46" spans="2:119" ht="18" customHeight="1">
      <c r="B46" s="43" t="s">
        <v>49</v>
      </c>
      <c r="C46" s="132">
        <f>L40</f>
        <v>6043.2402695387127</v>
      </c>
      <c r="D46" s="132">
        <f>AY40</f>
        <v>6043.2402695387127</v>
      </c>
      <c r="E46" s="132">
        <f>CK40</f>
        <v>6043.2402695387127</v>
      </c>
      <c r="F46" s="13"/>
      <c r="G46" s="46"/>
      <c r="H46" s="124"/>
      <c r="I46" s="5"/>
      <c r="K46" s="67"/>
      <c r="M46" s="102">
        <f>SUM($M$20:M20)</f>
        <v>144</v>
      </c>
      <c r="N46" s="102">
        <f>SUM($M$20:N20)</f>
        <v>288</v>
      </c>
      <c r="O46" s="102">
        <f>SUM($M$20:O20)</f>
        <v>432</v>
      </c>
      <c r="P46" s="102">
        <f>SUM($M$20:P20)</f>
        <v>576</v>
      </c>
      <c r="Q46" s="102">
        <f>SUM($M$20:Q20)</f>
        <v>720</v>
      </c>
      <c r="R46" s="102">
        <f>SUM($M$20:R20)</f>
        <v>864</v>
      </c>
      <c r="S46" s="102">
        <f>SUM($M$20:S20)</f>
        <v>1008</v>
      </c>
      <c r="T46" s="102">
        <f>SUM($M$20:T20)</f>
        <v>1152</v>
      </c>
      <c r="U46" s="102">
        <f>SUM($M$20:U20)</f>
        <v>1296</v>
      </c>
      <c r="V46" s="102">
        <f>SUM($M$20:V20)</f>
        <v>1440</v>
      </c>
      <c r="W46" s="102">
        <f>SUM($M$20:W20)</f>
        <v>1584</v>
      </c>
      <c r="X46" s="102">
        <f>SUM($M$20:X20)</f>
        <v>1728</v>
      </c>
      <c r="Y46" s="102">
        <f>SUM($M$20:Y20)</f>
        <v>1872</v>
      </c>
      <c r="Z46" s="102">
        <f>SUM($M$20:Z20)</f>
        <v>2016</v>
      </c>
      <c r="AA46" s="102">
        <f>SUM($M$20:AA20)</f>
        <v>2160</v>
      </c>
      <c r="AB46" s="102">
        <f>SUM($M$20:AB20)</f>
        <v>2304</v>
      </c>
      <c r="AC46" s="102">
        <f>SUM($M$20:AC20)</f>
        <v>2448</v>
      </c>
      <c r="AD46" s="102">
        <f>SUM($M$20:AD20)</f>
        <v>2592</v>
      </c>
      <c r="AE46" s="102">
        <f>SUM($M$20:AE20)</f>
        <v>2736</v>
      </c>
      <c r="AF46" s="102">
        <f>SUM($M$20:AF20)</f>
        <v>2880</v>
      </c>
      <c r="AG46" s="102">
        <f>SUM($M$20:AG20)</f>
        <v>3024</v>
      </c>
      <c r="AH46" s="102">
        <f>SUM($M$20:AH20)</f>
        <v>3168</v>
      </c>
      <c r="AI46" s="102">
        <f>SUM($M$20:AI20)</f>
        <v>3312</v>
      </c>
      <c r="AJ46" s="102">
        <f>SUM($M$20:AJ20)</f>
        <v>3456</v>
      </c>
      <c r="AK46" s="102">
        <f>SUM($M$20:AK20)</f>
        <v>3600</v>
      </c>
      <c r="AL46" s="102">
        <f>SUM($M$20:AL20)</f>
        <v>3744</v>
      </c>
      <c r="AM46" s="102">
        <f>SUM($M$20:AM20)</f>
        <v>3888</v>
      </c>
      <c r="AN46" s="102">
        <f>SUM($M$20:AN20)</f>
        <v>4032</v>
      </c>
      <c r="AO46" s="102">
        <f>SUM($M$20:AO20)</f>
        <v>4176</v>
      </c>
      <c r="AP46" s="102">
        <f>SUM($M$20:AP20)</f>
        <v>4320</v>
      </c>
      <c r="AQ46" s="101"/>
      <c r="AR46" s="101"/>
      <c r="AS46" s="101"/>
      <c r="AT46" s="101"/>
      <c r="AU46" s="101"/>
      <c r="AV46" s="101"/>
      <c r="AW46" s="101"/>
      <c r="AX46" s="101"/>
      <c r="AY46" s="101"/>
      <c r="AZ46" s="102">
        <f>SUM($AZ$20:AZ20)</f>
        <v>144</v>
      </c>
      <c r="BA46" s="102">
        <f>SUM($AZ$20:BA20)</f>
        <v>288</v>
      </c>
      <c r="BB46" s="102">
        <f>SUM($AZ$20:BB20)</f>
        <v>432</v>
      </c>
      <c r="BC46" s="102">
        <f>SUM($AZ$20:BC20)</f>
        <v>576</v>
      </c>
      <c r="BD46" s="102">
        <f>SUM($AZ$20:BD20)</f>
        <v>720</v>
      </c>
      <c r="BE46" s="102">
        <f>SUM($AZ$20:BE20)</f>
        <v>864</v>
      </c>
      <c r="BF46" s="102">
        <f>SUM($AZ$20:BF20)</f>
        <v>1008</v>
      </c>
      <c r="BG46" s="102">
        <f>SUM($AZ$20:BG20)</f>
        <v>1152</v>
      </c>
      <c r="BH46" s="102">
        <f>SUM($AZ$20:BH20)</f>
        <v>1296</v>
      </c>
      <c r="BI46" s="102">
        <f>SUM($AZ$20:BI20)</f>
        <v>1440</v>
      </c>
      <c r="BJ46" s="102">
        <f>SUM($AZ$20:BJ20)</f>
        <v>1584</v>
      </c>
      <c r="BK46" s="102">
        <f>SUM($AZ$20:BK20)</f>
        <v>1728</v>
      </c>
      <c r="BL46" s="102">
        <f>SUM($AZ$20:BL20)</f>
        <v>1872</v>
      </c>
      <c r="BM46" s="102">
        <f>SUM($AZ$20:BM20)</f>
        <v>2016</v>
      </c>
      <c r="BN46" s="102">
        <f>SUM($AZ$20:BN20)</f>
        <v>2160</v>
      </c>
      <c r="BO46" s="102">
        <f>SUM($AZ$20:BO20)</f>
        <v>2304</v>
      </c>
      <c r="BP46" s="102">
        <f>SUM($AZ$20:BP20)</f>
        <v>2448</v>
      </c>
      <c r="BQ46" s="102">
        <f>SUM($AZ$20:BQ20)</f>
        <v>2592</v>
      </c>
      <c r="BR46" s="102">
        <f>SUM($AZ$20:BR20)</f>
        <v>2736</v>
      </c>
      <c r="BS46" s="102">
        <f>SUM($AZ$20:BS20)</f>
        <v>2880</v>
      </c>
      <c r="BT46" s="102">
        <f>SUM($AZ$20:BT20)</f>
        <v>3024</v>
      </c>
      <c r="BU46" s="102">
        <f>SUM($AZ$20:BU20)</f>
        <v>3168</v>
      </c>
      <c r="BV46" s="102">
        <f>SUM($AZ$20:BV20)</f>
        <v>3312</v>
      </c>
      <c r="BW46" s="102">
        <f>SUM($AZ$20:BW20)</f>
        <v>3456</v>
      </c>
      <c r="BX46" s="102">
        <f>SUM($AZ$20:BX20)</f>
        <v>3600</v>
      </c>
      <c r="BY46" s="102">
        <f>SUM($AZ$20:BY20)</f>
        <v>3744</v>
      </c>
      <c r="BZ46" s="102">
        <f>SUM($AZ$20:BZ20)</f>
        <v>3888</v>
      </c>
      <c r="CA46" s="102">
        <f>SUM($AZ$20:CA20)</f>
        <v>4032</v>
      </c>
      <c r="CB46" s="102">
        <f>SUM($AZ$20:CB20)</f>
        <v>4176</v>
      </c>
      <c r="CC46" s="102">
        <f>SUM($AZ$20:CC20)</f>
        <v>4320</v>
      </c>
      <c r="CD46" s="101"/>
      <c r="CE46" s="101"/>
      <c r="CF46" s="101"/>
      <c r="CG46" s="101"/>
      <c r="CH46" s="101"/>
      <c r="CI46" s="101"/>
      <c r="CJ46" s="101"/>
      <c r="CK46" s="101"/>
      <c r="CL46" s="102">
        <f>SUM($CL$20:CL20)</f>
        <v>144</v>
      </c>
      <c r="CM46" s="102">
        <f>SUM($CL$20:CM20)</f>
        <v>288</v>
      </c>
      <c r="CN46" s="102">
        <f>SUM($CL$20:CN20)</f>
        <v>432</v>
      </c>
      <c r="CO46" s="102">
        <f>SUM($CL$20:CO20)</f>
        <v>576</v>
      </c>
      <c r="CP46" s="102">
        <f>SUM($CL$20:CP20)</f>
        <v>720</v>
      </c>
      <c r="CQ46" s="102">
        <f>SUM($CL$20:CQ20)</f>
        <v>864</v>
      </c>
      <c r="CR46" s="102">
        <f>SUM($CL$20:CR20)</f>
        <v>1008</v>
      </c>
      <c r="CS46" s="102">
        <f>SUM($CL$20:CS20)</f>
        <v>1152</v>
      </c>
      <c r="CT46" s="102">
        <f>SUM($CL$20:CT20)</f>
        <v>1296</v>
      </c>
      <c r="CU46" s="102">
        <f>SUM($CL$20:CU20)</f>
        <v>1440</v>
      </c>
      <c r="CV46" s="102">
        <f>SUM($CL$20:CV20)</f>
        <v>1584</v>
      </c>
      <c r="CW46" s="102">
        <f>SUM($CL$20:CW20)</f>
        <v>1728</v>
      </c>
      <c r="CX46" s="102">
        <f>SUM($CL$20:CX20)</f>
        <v>1872</v>
      </c>
      <c r="CY46" s="102">
        <f>SUM($CL$20:CY20)</f>
        <v>2016</v>
      </c>
      <c r="CZ46" s="102">
        <f>SUM($CL$20:CZ20)</f>
        <v>2160</v>
      </c>
      <c r="DA46" s="102">
        <f>SUM($CL$20:DA20)</f>
        <v>2304</v>
      </c>
      <c r="DB46" s="102">
        <f>SUM($CL$20:DB20)</f>
        <v>2448</v>
      </c>
      <c r="DC46" s="102">
        <f>SUM($CL$20:DC20)</f>
        <v>2592</v>
      </c>
      <c r="DD46" s="102">
        <f>SUM($CL$20:DD20)</f>
        <v>2736</v>
      </c>
      <c r="DE46" s="102">
        <f>SUM($CL$20:DE20)</f>
        <v>2880</v>
      </c>
      <c r="DF46" s="102">
        <f>SUM($CL$20:DF20)</f>
        <v>3024</v>
      </c>
      <c r="DG46" s="102">
        <f>SUM($CL$20:DG20)</f>
        <v>3168</v>
      </c>
      <c r="DH46" s="102">
        <f>SUM($CL$20:DH20)</f>
        <v>3312</v>
      </c>
      <c r="DI46" s="102">
        <f>SUM($CL$20:DI20)</f>
        <v>3456</v>
      </c>
      <c r="DJ46" s="102">
        <f>SUM($CL$20:DJ20)</f>
        <v>3600</v>
      </c>
      <c r="DK46" s="102">
        <f>SUM($CL$20:DK20)</f>
        <v>3744</v>
      </c>
      <c r="DL46" s="102">
        <f>SUM($CL$20:DL20)</f>
        <v>3888</v>
      </c>
      <c r="DM46" s="102">
        <f>SUM($CL$20:DM20)</f>
        <v>4032</v>
      </c>
      <c r="DN46" s="102">
        <f>SUM($CL$20:DN20)</f>
        <v>4176</v>
      </c>
      <c r="DO46" s="102">
        <f>SUM($CL$20:DO20)</f>
        <v>4320</v>
      </c>
    </row>
    <row r="47" spans="2:119" ht="18" customHeight="1">
      <c r="B47" s="43" t="s">
        <v>83</v>
      </c>
      <c r="C47" s="132">
        <f>L41</f>
        <v>2424.8657674215328</v>
      </c>
      <c r="D47" s="132">
        <f>AY41</f>
        <v>2424.8657674215328</v>
      </c>
      <c r="E47" s="132">
        <f>CK41</f>
        <v>2424.8657674215328</v>
      </c>
      <c r="F47" s="13"/>
      <c r="G47" s="46"/>
      <c r="H47" s="124"/>
      <c r="I47" s="5"/>
      <c r="K47" s="67"/>
      <c r="M47" s="102">
        <f>SUM($M$40:M40)</f>
        <v>1050</v>
      </c>
      <c r="N47" s="102">
        <f>SUM($M$40:N40)</f>
        <v>1101.5</v>
      </c>
      <c r="O47" s="102">
        <f>SUM($M$40:O40)</f>
        <v>1154.5450000000001</v>
      </c>
      <c r="P47" s="102">
        <f>SUM($M$40:P40)</f>
        <v>1209.1813500000001</v>
      </c>
      <c r="Q47" s="102">
        <f>SUM($M$40:Q40)</f>
        <v>2526.4567905000004</v>
      </c>
      <c r="R47" s="102">
        <f>SUM($M$40:R40)</f>
        <v>2584.4204942150004</v>
      </c>
      <c r="S47" s="102">
        <f>SUM($M$40:S40)</f>
        <v>2644.1231090414503</v>
      </c>
      <c r="T47" s="102">
        <f>SUM($M$40:T40)</f>
        <v>2705.6168023126938</v>
      </c>
      <c r="U47" s="102">
        <f>SUM($M$40:U40)</f>
        <v>2768.9553063820745</v>
      </c>
      <c r="V47" s="102">
        <f>SUM($M$40:V40)</f>
        <v>2834.1939655735368</v>
      </c>
      <c r="W47" s="102">
        <f>SUM($M$40:W40)</f>
        <v>2901.3897845407428</v>
      </c>
      <c r="X47" s="102">
        <f>SUM($M$40:X40)</f>
        <v>2970.6014780769651</v>
      </c>
      <c r="Y47" s="102">
        <f>SUM($M$40:Y40)</f>
        <v>3041.8895224192743</v>
      </c>
      <c r="Z47" s="102">
        <f>SUM($M$40:Z40)</f>
        <v>3115.3162080918523</v>
      </c>
      <c r="AA47" s="102">
        <f>SUM($M$40:AA40)</f>
        <v>3190.9456943346077</v>
      </c>
      <c r="AB47" s="102">
        <f>SUM($M$40:AB40)</f>
        <v>3268.8440651646461</v>
      </c>
      <c r="AC47" s="102">
        <f>SUM($M$40:AC40)</f>
        <v>3349.0793871195856</v>
      </c>
      <c r="AD47" s="102">
        <f>SUM($M$40:AD40)</f>
        <v>3431.7217687331731</v>
      </c>
      <c r="AE47" s="102">
        <f>SUM($M$40:AE40)</f>
        <v>3516.8434217951681</v>
      </c>
      <c r="AF47" s="102">
        <f>SUM($M$40:AF40)</f>
        <v>10092.518724449023</v>
      </c>
      <c r="AG47" s="102">
        <f>SUM($M$40:AG40)</f>
        <v>10182.824286182493</v>
      </c>
      <c r="AH47" s="102">
        <f>SUM($M$40:AH40)</f>
        <v>10275.839014767967</v>
      </c>
      <c r="AI47" s="102">
        <f>SUM($M$40:AI40)</f>
        <v>10371.644185211006</v>
      </c>
      <c r="AJ47" s="102">
        <f>SUM($M$40:AJ40)</f>
        <v>10470.323510767335</v>
      </c>
      <c r="AK47" s="102">
        <f>SUM($M$40:AK40)</f>
        <v>10571.963216090355</v>
      </c>
      <c r="AL47" s="102">
        <f>SUM($M$40:AL40)</f>
        <v>10676.652112573065</v>
      </c>
      <c r="AM47" s="102">
        <f>SUM($M$40:AM40)</f>
        <v>10784.481675950257</v>
      </c>
      <c r="AN47" s="102">
        <f>SUM($M$40:AN40)</f>
        <v>10895.546126228764</v>
      </c>
      <c r="AO47" s="102">
        <f>SUM($M$40:AO40)</f>
        <v>11009.942510015628</v>
      </c>
      <c r="AP47" s="102">
        <f>SUM($M$40:AP40)</f>
        <v>11127.770785316097</v>
      </c>
      <c r="AQ47" s="101"/>
      <c r="AR47" s="101"/>
      <c r="AS47" s="101"/>
      <c r="AT47" s="101"/>
      <c r="AU47" s="101"/>
      <c r="AV47" s="101"/>
      <c r="AW47" s="101"/>
      <c r="AX47" s="101"/>
      <c r="AY47" s="101"/>
      <c r="AZ47" s="102">
        <f>SUM($AZ$40:AZ40)</f>
        <v>1050</v>
      </c>
      <c r="BA47" s="102">
        <f>SUM($AZ$40:BA40)</f>
        <v>1101.5</v>
      </c>
      <c r="BB47" s="102">
        <f>SUM($AZ$40:BB40)</f>
        <v>1154.5450000000001</v>
      </c>
      <c r="BC47" s="102">
        <f>SUM($AZ$40:BC40)</f>
        <v>1209.1813500000001</v>
      </c>
      <c r="BD47" s="102">
        <f>SUM($AZ$40:BD40)</f>
        <v>2526.4567905000004</v>
      </c>
      <c r="BE47" s="102">
        <f>SUM($AZ$40:BE40)</f>
        <v>2584.4204942150004</v>
      </c>
      <c r="BF47" s="102">
        <f>SUM($AZ$40:BF40)</f>
        <v>2644.1231090414503</v>
      </c>
      <c r="BG47" s="102">
        <f>SUM($AZ$40:BG40)</f>
        <v>2705.6168023126938</v>
      </c>
      <c r="BH47" s="102">
        <f>SUM($AZ$40:BH40)</f>
        <v>2768.9553063820745</v>
      </c>
      <c r="BI47" s="102">
        <f>SUM($AZ$40:BI40)</f>
        <v>2834.1939655735368</v>
      </c>
      <c r="BJ47" s="102">
        <f>SUM($AZ$40:BJ40)</f>
        <v>2901.3897845407428</v>
      </c>
      <c r="BK47" s="102">
        <f>SUM($AZ$40:BK40)</f>
        <v>2970.6014780769651</v>
      </c>
      <c r="BL47" s="102">
        <f>SUM($AZ$40:BL40)</f>
        <v>3041.8895224192743</v>
      </c>
      <c r="BM47" s="102">
        <f>SUM($AZ$40:BM40)</f>
        <v>3115.3162080918523</v>
      </c>
      <c r="BN47" s="102">
        <f>SUM($AZ$40:BN40)</f>
        <v>3190.9456943346077</v>
      </c>
      <c r="BO47" s="102">
        <f>SUM($AZ$40:BO40)</f>
        <v>3268.8440651646461</v>
      </c>
      <c r="BP47" s="102">
        <f>SUM($AZ$40:BP40)</f>
        <v>3349.0793871195856</v>
      </c>
      <c r="BQ47" s="102">
        <f>SUM($AZ$40:BQ40)</f>
        <v>3431.7217687331731</v>
      </c>
      <c r="BR47" s="102">
        <f>SUM($AZ$40:BR40)</f>
        <v>3516.8434217951681</v>
      </c>
      <c r="BS47" s="102">
        <f>SUM($AZ$40:BS40)</f>
        <v>10092.518724449023</v>
      </c>
      <c r="BT47" s="102">
        <f>SUM($AZ$40:BT40)</f>
        <v>10182.824286182493</v>
      </c>
      <c r="BU47" s="102">
        <f>SUM($AZ$40:BU40)</f>
        <v>10275.839014767967</v>
      </c>
      <c r="BV47" s="102">
        <f>SUM($AZ$40:BV40)</f>
        <v>10371.644185211006</v>
      </c>
      <c r="BW47" s="102">
        <f>SUM($AZ$40:BW40)</f>
        <v>10470.323510767335</v>
      </c>
      <c r="BX47" s="102">
        <f>SUM($AZ$40:BX40)</f>
        <v>10571.963216090355</v>
      </c>
      <c r="BY47" s="102">
        <f>SUM($AZ$40:BY40)</f>
        <v>10676.652112573065</v>
      </c>
      <c r="BZ47" s="102">
        <f>SUM($AZ$40:BZ40)</f>
        <v>10784.481675950257</v>
      </c>
      <c r="CA47" s="102">
        <f>SUM($AZ$40:CA40)</f>
        <v>10895.546126228764</v>
      </c>
      <c r="CB47" s="102">
        <f>SUM($AZ$40:CB40)</f>
        <v>11009.942510015628</v>
      </c>
      <c r="CC47" s="102">
        <f>SUM($AZ$40:CC40)</f>
        <v>11127.770785316097</v>
      </c>
      <c r="CD47" s="101"/>
      <c r="CE47" s="101"/>
      <c r="CF47" s="101"/>
      <c r="CG47" s="101"/>
      <c r="CH47" s="101"/>
      <c r="CI47" s="101"/>
      <c r="CJ47" s="101"/>
      <c r="CK47" s="101"/>
      <c r="CL47" s="102">
        <f>SUM($CL$40:CL40)</f>
        <v>1050</v>
      </c>
      <c r="CM47" s="102">
        <f>SUM($CL$40:CM40)</f>
        <v>1101.5</v>
      </c>
      <c r="CN47" s="102">
        <f>SUM($CL$40:CN40)</f>
        <v>1154.5450000000001</v>
      </c>
      <c r="CO47" s="102">
        <f>SUM($CL$40:CO40)</f>
        <v>1209.1813500000001</v>
      </c>
      <c r="CP47" s="102">
        <f>SUM($CL$40:CP40)</f>
        <v>2526.4567905000004</v>
      </c>
      <c r="CQ47" s="102">
        <f>SUM($CL$40:CQ40)</f>
        <v>2584.4204942150004</v>
      </c>
      <c r="CR47" s="102">
        <f>SUM($CL$40:CR40)</f>
        <v>2644.1231090414503</v>
      </c>
      <c r="CS47" s="102">
        <f>SUM($CL$40:CS40)</f>
        <v>2705.6168023126938</v>
      </c>
      <c r="CT47" s="102">
        <f>SUM($CL$40:CT40)</f>
        <v>2768.9553063820745</v>
      </c>
      <c r="CU47" s="102">
        <f>SUM($CL$40:CU40)</f>
        <v>2834.1939655735368</v>
      </c>
      <c r="CV47" s="102">
        <f>SUM($CL$40:CV40)</f>
        <v>2901.3897845407428</v>
      </c>
      <c r="CW47" s="102">
        <f>SUM($CL$40:CW40)</f>
        <v>2970.6014780769651</v>
      </c>
      <c r="CX47" s="102">
        <f>SUM($CL$40:CX40)</f>
        <v>3041.8895224192743</v>
      </c>
      <c r="CY47" s="102">
        <f>SUM($CL$40:CY40)</f>
        <v>3115.3162080918523</v>
      </c>
      <c r="CZ47" s="102">
        <f>SUM($CL$40:CZ40)</f>
        <v>3190.9456943346077</v>
      </c>
      <c r="DA47" s="102">
        <f>SUM($CL$40:DA40)</f>
        <v>3268.8440651646461</v>
      </c>
      <c r="DB47" s="102">
        <f>SUM($CL$40:DB40)</f>
        <v>3349.0793871195856</v>
      </c>
      <c r="DC47" s="102">
        <f>SUM($CL$40:DC40)</f>
        <v>3431.7217687331731</v>
      </c>
      <c r="DD47" s="102">
        <f>SUM($CL$40:DD40)</f>
        <v>3516.8434217951681</v>
      </c>
      <c r="DE47" s="102">
        <f>SUM($CL$40:DE40)</f>
        <v>10092.518724449023</v>
      </c>
      <c r="DF47" s="102">
        <f>SUM($CL$40:DF40)</f>
        <v>10182.824286182493</v>
      </c>
      <c r="DG47" s="102">
        <f>SUM($CL$40:DG40)</f>
        <v>10275.839014767967</v>
      </c>
      <c r="DH47" s="102">
        <f>SUM($CL$40:DH40)</f>
        <v>10371.644185211006</v>
      </c>
      <c r="DI47" s="102">
        <f>SUM($CL$40:DI40)</f>
        <v>10470.323510767335</v>
      </c>
      <c r="DJ47" s="102">
        <f>SUM($CL$40:DJ40)</f>
        <v>10571.963216090355</v>
      </c>
      <c r="DK47" s="102">
        <f>SUM($CL$40:DK40)</f>
        <v>10676.652112573065</v>
      </c>
      <c r="DL47" s="102">
        <f>SUM($CL$40:DL40)</f>
        <v>10784.481675950257</v>
      </c>
      <c r="DM47" s="102">
        <f>SUM($CL$40:DM40)</f>
        <v>10895.546126228764</v>
      </c>
      <c r="DN47" s="102">
        <f>SUM($CL$40:DN40)</f>
        <v>11009.942510015628</v>
      </c>
      <c r="DO47" s="102">
        <f>SUM($CL$40:DO40)</f>
        <v>11127.770785316097</v>
      </c>
    </row>
    <row r="48" spans="2:119" ht="18" customHeight="1" thickBot="1">
      <c r="B48" s="131" t="s">
        <v>84</v>
      </c>
      <c r="C48" s="133">
        <f>C46-C47</f>
        <v>3618.3745021171799</v>
      </c>
      <c r="D48" s="133">
        <f>D46-D47</f>
        <v>3618.3745021171799</v>
      </c>
      <c r="E48" s="133">
        <f>E46-E47</f>
        <v>3618.3745021171799</v>
      </c>
      <c r="F48" s="58"/>
      <c r="G48" s="59"/>
      <c r="H48" s="2"/>
      <c r="I48" s="2"/>
      <c r="J48" s="89"/>
      <c r="K48" s="67"/>
      <c r="L48" s="89"/>
      <c r="M48" s="102">
        <f>M46-M47</f>
        <v>-906</v>
      </c>
      <c r="N48" s="102">
        <f t="shared" ref="N48:AP48" si="181">N46-N47</f>
        <v>-813.5</v>
      </c>
      <c r="O48" s="102">
        <f t="shared" si="181"/>
        <v>-722.54500000000007</v>
      </c>
      <c r="P48" s="102">
        <f t="shared" si="181"/>
        <v>-633.18135000000007</v>
      </c>
      <c r="Q48" s="102">
        <f t="shared" si="181"/>
        <v>-1806.4567905000004</v>
      </c>
      <c r="R48" s="102">
        <f t="shared" si="181"/>
        <v>-1720.4204942150004</v>
      </c>
      <c r="S48" s="102">
        <f t="shared" si="181"/>
        <v>-1636.1231090414503</v>
      </c>
      <c r="T48" s="102">
        <f t="shared" si="181"/>
        <v>-1553.6168023126938</v>
      </c>
      <c r="U48" s="102">
        <f t="shared" si="181"/>
        <v>-1472.9553063820745</v>
      </c>
      <c r="V48" s="102">
        <f t="shared" si="181"/>
        <v>-1394.1939655735368</v>
      </c>
      <c r="W48" s="102">
        <f t="shared" si="181"/>
        <v>-1317.3897845407428</v>
      </c>
      <c r="X48" s="102">
        <f t="shared" si="181"/>
        <v>-1242.6014780769651</v>
      </c>
      <c r="Y48" s="102">
        <f t="shared" si="181"/>
        <v>-1169.8895224192743</v>
      </c>
      <c r="Z48" s="102">
        <f t="shared" si="181"/>
        <v>-1099.3162080918523</v>
      </c>
      <c r="AA48" s="102">
        <f t="shared" si="181"/>
        <v>-1030.9456943346077</v>
      </c>
      <c r="AB48" s="102">
        <f t="shared" si="181"/>
        <v>-964.84406516464605</v>
      </c>
      <c r="AC48" s="102">
        <f t="shared" si="181"/>
        <v>-901.07938711958559</v>
      </c>
      <c r="AD48" s="102">
        <f t="shared" si="181"/>
        <v>-839.72176873317312</v>
      </c>
      <c r="AE48" s="102">
        <f t="shared" si="181"/>
        <v>-780.84342179516807</v>
      </c>
      <c r="AF48" s="102">
        <f t="shared" si="181"/>
        <v>-7212.5187244490226</v>
      </c>
      <c r="AG48" s="102">
        <f t="shared" si="181"/>
        <v>-7158.8242861824929</v>
      </c>
      <c r="AH48" s="102">
        <f t="shared" si="181"/>
        <v>-7107.8390147679675</v>
      </c>
      <c r="AI48" s="102">
        <f t="shared" si="181"/>
        <v>-7059.6441852110056</v>
      </c>
      <c r="AJ48" s="102">
        <f t="shared" si="181"/>
        <v>-7014.3235107673354</v>
      </c>
      <c r="AK48" s="102">
        <f t="shared" si="181"/>
        <v>-6971.9632160903548</v>
      </c>
      <c r="AL48" s="102">
        <f t="shared" si="181"/>
        <v>-6932.6521125730651</v>
      </c>
      <c r="AM48" s="102">
        <f t="shared" si="181"/>
        <v>-6896.4816759502573</v>
      </c>
      <c r="AN48" s="102">
        <f t="shared" si="181"/>
        <v>-6863.5461262287645</v>
      </c>
      <c r="AO48" s="102">
        <f t="shared" si="181"/>
        <v>-6833.9425100156277</v>
      </c>
      <c r="AP48" s="102">
        <f t="shared" si="181"/>
        <v>-6807.7707853160973</v>
      </c>
      <c r="AQ48" s="101"/>
      <c r="AR48" s="101"/>
      <c r="AS48" s="101"/>
      <c r="AT48" s="101"/>
      <c r="AU48" s="101"/>
      <c r="AV48" s="101"/>
      <c r="AW48" s="101"/>
      <c r="AX48" s="101"/>
      <c r="AY48" s="101"/>
      <c r="AZ48" s="102">
        <f>AZ46-AZ47</f>
        <v>-906</v>
      </c>
      <c r="BA48" s="102">
        <f t="shared" ref="BA48:CC48" si="182">BA46-BA47</f>
        <v>-813.5</v>
      </c>
      <c r="BB48" s="102">
        <f t="shared" si="182"/>
        <v>-722.54500000000007</v>
      </c>
      <c r="BC48" s="102">
        <f t="shared" si="182"/>
        <v>-633.18135000000007</v>
      </c>
      <c r="BD48" s="102">
        <f t="shared" si="182"/>
        <v>-1806.4567905000004</v>
      </c>
      <c r="BE48" s="102">
        <f t="shared" si="182"/>
        <v>-1720.4204942150004</v>
      </c>
      <c r="BF48" s="102">
        <f t="shared" si="182"/>
        <v>-1636.1231090414503</v>
      </c>
      <c r="BG48" s="102">
        <f t="shared" si="182"/>
        <v>-1553.6168023126938</v>
      </c>
      <c r="BH48" s="102">
        <f t="shared" si="182"/>
        <v>-1472.9553063820745</v>
      </c>
      <c r="BI48" s="102">
        <f t="shared" si="182"/>
        <v>-1394.1939655735368</v>
      </c>
      <c r="BJ48" s="102">
        <f t="shared" si="182"/>
        <v>-1317.3897845407428</v>
      </c>
      <c r="BK48" s="102">
        <f t="shared" si="182"/>
        <v>-1242.6014780769651</v>
      </c>
      <c r="BL48" s="102">
        <f t="shared" si="182"/>
        <v>-1169.8895224192743</v>
      </c>
      <c r="BM48" s="102">
        <f t="shared" si="182"/>
        <v>-1099.3162080918523</v>
      </c>
      <c r="BN48" s="102">
        <f t="shared" si="182"/>
        <v>-1030.9456943346077</v>
      </c>
      <c r="BO48" s="102">
        <f t="shared" si="182"/>
        <v>-964.84406516464605</v>
      </c>
      <c r="BP48" s="102">
        <f t="shared" si="182"/>
        <v>-901.07938711958559</v>
      </c>
      <c r="BQ48" s="102">
        <f t="shared" si="182"/>
        <v>-839.72176873317312</v>
      </c>
      <c r="BR48" s="102">
        <f t="shared" si="182"/>
        <v>-780.84342179516807</v>
      </c>
      <c r="BS48" s="102">
        <f t="shared" si="182"/>
        <v>-7212.5187244490226</v>
      </c>
      <c r="BT48" s="102">
        <f t="shared" si="182"/>
        <v>-7158.8242861824929</v>
      </c>
      <c r="BU48" s="102">
        <f t="shared" si="182"/>
        <v>-7107.8390147679675</v>
      </c>
      <c r="BV48" s="102">
        <f t="shared" si="182"/>
        <v>-7059.6441852110056</v>
      </c>
      <c r="BW48" s="102">
        <f t="shared" si="182"/>
        <v>-7014.3235107673354</v>
      </c>
      <c r="BX48" s="102">
        <f t="shared" si="182"/>
        <v>-6971.9632160903548</v>
      </c>
      <c r="BY48" s="102">
        <f t="shared" si="182"/>
        <v>-6932.6521125730651</v>
      </c>
      <c r="BZ48" s="102">
        <f t="shared" si="182"/>
        <v>-6896.4816759502573</v>
      </c>
      <c r="CA48" s="102">
        <f t="shared" si="182"/>
        <v>-6863.5461262287645</v>
      </c>
      <c r="CB48" s="102">
        <f t="shared" si="182"/>
        <v>-6833.9425100156277</v>
      </c>
      <c r="CC48" s="102">
        <f t="shared" si="182"/>
        <v>-6807.7707853160973</v>
      </c>
      <c r="CD48" s="101"/>
      <c r="CE48" s="101"/>
      <c r="CF48" s="101"/>
      <c r="CG48" s="101"/>
      <c r="CH48" s="101"/>
      <c r="CI48" s="101"/>
      <c r="CJ48" s="101"/>
      <c r="CK48" s="101"/>
      <c r="CL48" s="102">
        <f>CL46-CL47</f>
        <v>-906</v>
      </c>
      <c r="CM48" s="102">
        <f t="shared" ref="CM48:DO48" si="183">CM46-CM47</f>
        <v>-813.5</v>
      </c>
      <c r="CN48" s="102">
        <f t="shared" si="183"/>
        <v>-722.54500000000007</v>
      </c>
      <c r="CO48" s="102">
        <f t="shared" si="183"/>
        <v>-633.18135000000007</v>
      </c>
      <c r="CP48" s="102">
        <f t="shared" si="183"/>
        <v>-1806.4567905000004</v>
      </c>
      <c r="CQ48" s="102">
        <f t="shared" si="183"/>
        <v>-1720.4204942150004</v>
      </c>
      <c r="CR48" s="102">
        <f t="shared" si="183"/>
        <v>-1636.1231090414503</v>
      </c>
      <c r="CS48" s="102">
        <f t="shared" si="183"/>
        <v>-1553.6168023126938</v>
      </c>
      <c r="CT48" s="102">
        <f t="shared" si="183"/>
        <v>-1472.9553063820745</v>
      </c>
      <c r="CU48" s="102">
        <f t="shared" si="183"/>
        <v>-1394.1939655735368</v>
      </c>
      <c r="CV48" s="102">
        <f t="shared" si="183"/>
        <v>-1317.3897845407428</v>
      </c>
      <c r="CW48" s="102">
        <f t="shared" si="183"/>
        <v>-1242.6014780769651</v>
      </c>
      <c r="CX48" s="102">
        <f t="shared" si="183"/>
        <v>-1169.8895224192743</v>
      </c>
      <c r="CY48" s="102">
        <f t="shared" si="183"/>
        <v>-1099.3162080918523</v>
      </c>
      <c r="CZ48" s="102">
        <f t="shared" si="183"/>
        <v>-1030.9456943346077</v>
      </c>
      <c r="DA48" s="102">
        <f t="shared" si="183"/>
        <v>-964.84406516464605</v>
      </c>
      <c r="DB48" s="102">
        <f t="shared" si="183"/>
        <v>-901.07938711958559</v>
      </c>
      <c r="DC48" s="102">
        <f t="shared" si="183"/>
        <v>-839.72176873317312</v>
      </c>
      <c r="DD48" s="102">
        <f t="shared" si="183"/>
        <v>-780.84342179516807</v>
      </c>
      <c r="DE48" s="102">
        <f t="shared" si="183"/>
        <v>-7212.5187244490226</v>
      </c>
      <c r="DF48" s="102">
        <f t="shared" si="183"/>
        <v>-7158.8242861824929</v>
      </c>
      <c r="DG48" s="102">
        <f t="shared" si="183"/>
        <v>-7107.8390147679675</v>
      </c>
      <c r="DH48" s="102">
        <f t="shared" si="183"/>
        <v>-7059.6441852110056</v>
      </c>
      <c r="DI48" s="102">
        <f t="shared" si="183"/>
        <v>-7014.3235107673354</v>
      </c>
      <c r="DJ48" s="102">
        <f t="shared" si="183"/>
        <v>-6971.9632160903548</v>
      </c>
      <c r="DK48" s="102">
        <f t="shared" si="183"/>
        <v>-6932.6521125730651</v>
      </c>
      <c r="DL48" s="102">
        <f t="shared" si="183"/>
        <v>-6896.4816759502573</v>
      </c>
      <c r="DM48" s="102">
        <f t="shared" si="183"/>
        <v>-6863.5461262287645</v>
      </c>
      <c r="DN48" s="102">
        <f t="shared" si="183"/>
        <v>-6833.9425100156277</v>
      </c>
      <c r="DO48" s="102">
        <f t="shared" si="183"/>
        <v>-6807.7707853160973</v>
      </c>
    </row>
    <row r="49" spans="2:119">
      <c r="B49" s="1"/>
      <c r="K49" s="67"/>
      <c r="AX49" s="67"/>
      <c r="CI49" s="25"/>
      <c r="CJ49" s="67"/>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row>
    <row r="50" spans="2:119" s="101" customFormat="1"/>
    <row r="51" spans="2:119" s="101" customFormat="1"/>
    <row r="52" spans="2:119" s="101" customFormat="1"/>
    <row r="53" spans="2:119" s="101" customFormat="1"/>
    <row r="54" spans="2:119" s="101" customFormat="1"/>
    <row r="55" spans="2:119" s="101" customFormat="1"/>
  </sheetData>
  <mergeCells count="2">
    <mergeCell ref="C1:E1"/>
    <mergeCell ref="B28:G28"/>
  </mergeCells>
  <dataValidations count="13">
    <dataValidation type="list" allowBlank="1" showInputMessage="1" showErrorMessage="1" sqref="C3:H3" xr:uid="{A821732D-C158-4A66-9070-CAFA557A4009}">
      <formula1>"4,6,8"</formula1>
    </dataValidation>
    <dataValidation allowBlank="1" showInputMessage="1" showErrorMessage="1" prompt="Geef op wat indicatief actuele waarde is met eventuele veroudering. Uitgangspunt is 85% aan kWh-opbrengst op jaarbasis" sqref="B8" xr:uid="{CF7F5AB0-B69F-454E-A8B5-7225D275B0D0}"/>
    <dataValidation allowBlank="1" showInputMessage="1" showErrorMessage="1" prompt="Geef scenario een korte naam" sqref="B6" xr:uid="{C26A804F-C674-422A-979F-EC4DABDC83B0}"/>
    <dataValidation allowBlank="1" showInputMessage="1" showErrorMessage="1" prompt="Onafhankelijkheidscalculator - Memodo" sqref="B12" xr:uid="{9177D71C-EF90-4BD3-91CF-A5750C1F28C4}"/>
    <dataValidation allowBlank="1" showInputMessage="1" showErrorMessage="1" prompt="Kan aangehouden worden voor alle perioden" sqref="B20" xr:uid="{9268D72D-49D8-49DB-9090-868BD0F0AEAF}"/>
    <dataValidation allowBlank="1" showInputMessage="1" showErrorMessage="1" prompt="Bij salderen zonder terugleverkosten tot en met '23 gelijk aan a), bij salderen met terugleverkosten in '24, '25 en '26 gemiddeld € 0,12 per kWh lager dan a), na einde salderen vanaf '27 vooralsnog gelijk aan tarief voor c)" sqref="B21" xr:uid="{7FA7C1A8-62F8-477F-9379-801E007E4F33}"/>
    <dataValidation allowBlank="1" showInputMessage="1" showErrorMessage="1" prompt="Volgens Huurcommissie jaar 1–15: 6,67% per jaar over aanschafkosten + €2.000 opslag. Jaar 16–30: 6,67% over 60% van die aanschafkosten + 2.000" sqref="B24" xr:uid="{607419D6-C7B9-430D-93D9-1AB248001416}"/>
    <dataValidation allowBlank="1" showInputMessage="1" showErrorMessage="1" prompt="Bij aanschaf in principe geen btw verplicht" sqref="B33" xr:uid="{A3E4822F-0A95-4E41-B68C-F6558B3EF9FF}"/>
    <dataValidation allowBlank="1" showInputMessage="1" showErrorMessage="1" prompt="Bij vervanging in principe geen btw verplicht" sqref="B34" xr:uid="{7209D472-1B62-483E-B3A4-42DD4BE8242D}"/>
    <dataValidation allowBlank="1" showInputMessage="1" showErrorMessage="1" prompt="In principe in jaar 12 tot 15 jaar na installatie of vervanging zonnepanelen" sqref="B38" xr:uid="{D20D0A23-87C7-4CEB-9468-FEBF19082E25}"/>
    <dataValidation allowBlank="1" showInputMessage="1" showErrorMessage="1" prompt="Bij voorkeur tegelijk met vervanging omvormer en/of plaatsing/vervang zonnepanelen" sqref="B42" xr:uid="{59F65175-5EAF-4AF8-BC19-668DDA2E639C}"/>
    <dataValidation allowBlank="1" showInputMessage="1" showErrorMessage="1" prompt="Opgave WSW en Aw" sqref="B45:B47" xr:uid="{348A7A01-D614-4A35-81B4-DD3381F49E81}"/>
    <dataValidation allowBlank="1" showInputMessage="1" showErrorMessage="1" prompt="Alleen invullen als nog aangeschaft wordt, bij bestaande situatie op 'nul'zetten" sqref="B32" xr:uid="{70BDF660-0F03-4D6F-A612-A133BF33CC95}"/>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53936-648F-4737-AFB5-3AC825103C34}">
  <sheetPr>
    <tabColor theme="9" tint="-0.249977111117893"/>
  </sheetPr>
  <dimension ref="A1:G15"/>
  <sheetViews>
    <sheetView workbookViewId="0">
      <selection activeCell="G13" sqref="G13"/>
    </sheetView>
  </sheetViews>
  <sheetFormatPr defaultRowHeight="14.4"/>
  <cols>
    <col min="1" max="1" width="20.44140625" customWidth="1"/>
    <col min="2" max="4" width="20.6640625" customWidth="1"/>
    <col min="5" max="5" width="0.21875" customWidth="1"/>
    <col min="6" max="6" width="42.33203125" bestFit="1" customWidth="1"/>
    <col min="7" max="7" width="20" customWidth="1"/>
    <col min="8" max="9" width="32.88671875" customWidth="1"/>
  </cols>
  <sheetData>
    <row r="1" spans="1:7" ht="48" customHeight="1">
      <c r="A1" s="147"/>
      <c r="B1" s="147"/>
      <c r="C1" s="199" t="s">
        <v>166</v>
      </c>
      <c r="D1" s="199"/>
      <c r="E1" s="147"/>
      <c r="F1" s="148" t="s">
        <v>71</v>
      </c>
      <c r="G1" s="147"/>
    </row>
    <row r="2" spans="1:7" ht="29.4" customHeight="1">
      <c r="A2" s="21" t="s">
        <v>70</v>
      </c>
      <c r="B2" s="15" t="s">
        <v>61</v>
      </c>
      <c r="C2" s="15" t="s">
        <v>62</v>
      </c>
      <c r="D2" s="15" t="s">
        <v>63</v>
      </c>
      <c r="F2" s="122" t="s">
        <v>81</v>
      </c>
      <c r="G2" s="122" t="s">
        <v>51</v>
      </c>
    </row>
    <row r="3" spans="1:7" ht="30" customHeight="1">
      <c r="A3" s="17" t="s">
        <v>64</v>
      </c>
      <c r="B3" s="18" t="s">
        <v>65</v>
      </c>
      <c r="C3" s="18" t="s">
        <v>65</v>
      </c>
      <c r="D3" s="18" t="s">
        <v>65</v>
      </c>
      <c r="F3" s="70" t="s">
        <v>57</v>
      </c>
      <c r="G3" s="134">
        <v>2500</v>
      </c>
    </row>
    <row r="4" spans="1:7" ht="30" customHeight="1">
      <c r="B4" s="19">
        <v>0.26</v>
      </c>
      <c r="C4" s="19">
        <f>Tabel1[[#This Row],[Tot en met ''23]]</f>
        <v>0.26</v>
      </c>
      <c r="D4" s="19">
        <f>Tabel1[[#This Row],[Jaren ''24, ''25 en ''26]]</f>
        <v>0.26</v>
      </c>
      <c r="F4" s="70" t="s">
        <v>58</v>
      </c>
      <c r="G4" s="134">
        <v>2000</v>
      </c>
    </row>
    <row r="5" spans="1:7" ht="30" customHeight="1">
      <c r="A5" s="16" t="s">
        <v>68</v>
      </c>
      <c r="B5" s="18" t="str">
        <f>B3</f>
        <v>Volledig voordeel</v>
      </c>
      <c r="C5" s="18" t="s">
        <v>66</v>
      </c>
      <c r="D5" s="18" t="s">
        <v>67</v>
      </c>
      <c r="F5" s="70" t="s">
        <v>55</v>
      </c>
      <c r="G5" s="134">
        <v>2500</v>
      </c>
    </row>
    <row r="6" spans="1:7" ht="30" customHeight="1">
      <c r="B6" s="19">
        <v>0.26</v>
      </c>
      <c r="C6" s="19">
        <v>0.14000000000000001</v>
      </c>
      <c r="D6" s="19">
        <v>0</v>
      </c>
      <c r="F6" s="70" t="s">
        <v>56</v>
      </c>
      <c r="G6" s="134">
        <v>2000</v>
      </c>
    </row>
    <row r="7" spans="1:7" ht="30" customHeight="1">
      <c r="A7" s="20" t="s">
        <v>69</v>
      </c>
      <c r="B7" s="18" t="s">
        <v>67</v>
      </c>
      <c r="C7" s="18" t="s">
        <v>67</v>
      </c>
      <c r="D7" s="18" t="s">
        <v>67</v>
      </c>
      <c r="F7" s="70" t="s">
        <v>59</v>
      </c>
      <c r="G7" s="134">
        <v>2000</v>
      </c>
    </row>
    <row r="8" spans="1:7" ht="30" customHeight="1">
      <c r="B8" s="19">
        <v>0</v>
      </c>
      <c r="C8" s="19">
        <v>0</v>
      </c>
      <c r="D8" s="19">
        <v>0</v>
      </c>
      <c r="F8" s="70" t="s">
        <v>60</v>
      </c>
      <c r="G8" s="134">
        <v>1500</v>
      </c>
    </row>
    <row r="9" spans="1:7" ht="30" customHeight="1">
      <c r="B9" s="18"/>
      <c r="C9" s="18"/>
      <c r="D9" s="18"/>
      <c r="F9" s="70" t="s">
        <v>30</v>
      </c>
      <c r="G9" s="134">
        <f>40*1.21</f>
        <v>48.4</v>
      </c>
    </row>
    <row r="10" spans="1:7" ht="30" customHeight="1">
      <c r="B10" s="18"/>
      <c r="C10" s="18"/>
      <c r="F10" s="70" t="s">
        <v>53</v>
      </c>
      <c r="G10" s="134">
        <f>925*1.21</f>
        <v>1119.25</v>
      </c>
    </row>
    <row r="11" spans="1:7" ht="30" customHeight="1">
      <c r="B11" s="18"/>
      <c r="C11" s="18"/>
      <c r="F11" s="70" t="s">
        <v>54</v>
      </c>
      <c r="G11" s="134">
        <v>950</v>
      </c>
    </row>
    <row r="12" spans="1:7" ht="30" customHeight="1">
      <c r="B12" s="18"/>
      <c r="C12" s="18"/>
      <c r="F12" s="70"/>
      <c r="G12" s="90"/>
    </row>
    <row r="13" spans="1:7" ht="30" customHeight="1">
      <c r="B13" s="121"/>
      <c r="C13" s="121"/>
    </row>
    <row r="14" spans="1:7" ht="30" customHeight="1">
      <c r="B14" s="121"/>
      <c r="C14" s="121"/>
    </row>
    <row r="15" spans="1:7" ht="30" customHeight="1">
      <c r="B15" s="121"/>
      <c r="C15" s="121"/>
    </row>
  </sheetData>
  <mergeCells count="1">
    <mergeCell ref="C1:D1"/>
  </mergeCells>
  <pageMargins left="0.7" right="0.7" top="0.75" bottom="0.75" header="0.3" footer="0.3"/>
  <drawing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CDC05-4902-4940-B877-B5EF2259D455}">
  <sheetPr>
    <tabColor theme="7" tint="-0.499984740745262"/>
  </sheetPr>
  <dimension ref="A1:E6"/>
  <sheetViews>
    <sheetView workbookViewId="0">
      <selection activeCell="E15" sqref="E15"/>
    </sheetView>
  </sheetViews>
  <sheetFormatPr defaultRowHeight="14.4"/>
  <cols>
    <col min="1" max="1" width="13.21875" customWidth="1"/>
    <col min="2" max="5" width="23.77734375" customWidth="1"/>
  </cols>
  <sheetData>
    <row r="1" spans="1:5" ht="63" customHeight="1">
      <c r="A1" s="157" t="s">
        <v>89</v>
      </c>
      <c r="B1" s="158" t="s">
        <v>170</v>
      </c>
      <c r="C1" s="159" t="s">
        <v>171</v>
      </c>
      <c r="D1" s="159" t="s">
        <v>172</v>
      </c>
      <c r="E1" s="159" t="s">
        <v>173</v>
      </c>
    </row>
    <row r="2" spans="1:5" ht="40.049999999999997" customHeight="1">
      <c r="A2" s="160" t="s">
        <v>175</v>
      </c>
      <c r="B2" s="161" t="s">
        <v>174</v>
      </c>
      <c r="C2" s="162" t="s">
        <v>174</v>
      </c>
      <c r="D2" s="163" t="s">
        <v>174</v>
      </c>
      <c r="E2" s="163" t="s">
        <v>174</v>
      </c>
    </row>
    <row r="3" spans="1:5" ht="58.2" customHeight="1">
      <c r="A3" s="145" t="s">
        <v>180</v>
      </c>
      <c r="B3" s="200" t="s">
        <v>179</v>
      </c>
      <c r="C3" s="201"/>
      <c r="D3" s="201"/>
      <c r="E3" s="201"/>
    </row>
    <row r="4" spans="1:5" ht="57" customHeight="1">
      <c r="A4" s="154" t="s">
        <v>181</v>
      </c>
      <c r="B4" s="155"/>
      <c r="C4" s="155"/>
      <c r="D4" s="156"/>
      <c r="E4" s="155" t="s">
        <v>182</v>
      </c>
    </row>
    <row r="5" spans="1:5" ht="57.6" customHeight="1">
      <c r="A5" s="145" t="s">
        <v>183</v>
      </c>
      <c r="B5" s="153"/>
      <c r="C5" s="153" t="s">
        <v>176</v>
      </c>
      <c r="D5" s="153" t="s">
        <v>177</v>
      </c>
      <c r="E5" s="153" t="s">
        <v>178</v>
      </c>
    </row>
    <row r="6" spans="1:5" ht="72">
      <c r="A6" s="164" t="s">
        <v>184</v>
      </c>
      <c r="B6" s="165"/>
      <c r="C6" s="165"/>
      <c r="D6" s="165" t="s">
        <v>176</v>
      </c>
      <c r="E6" s="165" t="s">
        <v>185</v>
      </c>
    </row>
  </sheetData>
  <mergeCells count="1">
    <mergeCell ref="B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1b3bb2c-aaf5-4ad1-86af-7455eb675d42" xsi:nil="true"/>
    <lcf76f155ced4ddcb4097134ff3c332f xmlns="9f096d7d-f727-4916-ae91-857b843488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BED42616591443990C30EA3D0F7AC7" ma:contentTypeVersion="14" ma:contentTypeDescription="Een nieuw document maken." ma:contentTypeScope="" ma:versionID="e031e0cc26c0ee328af50bea2dbd8290">
  <xsd:schema xmlns:xsd="http://www.w3.org/2001/XMLSchema" xmlns:xs="http://www.w3.org/2001/XMLSchema" xmlns:p="http://schemas.microsoft.com/office/2006/metadata/properties" xmlns:ns2="9f096d7d-f727-4916-ae91-857b843488e5" xmlns:ns3="41b3bb2c-aaf5-4ad1-86af-7455eb675d42" targetNamespace="http://schemas.microsoft.com/office/2006/metadata/properties" ma:root="true" ma:fieldsID="d8105af3318feffb8f1b57b2d81fd351" ns2:_="" ns3:_="">
    <xsd:import namespace="9f096d7d-f727-4916-ae91-857b843488e5"/>
    <xsd:import namespace="41b3bb2c-aaf5-4ad1-86af-7455eb675d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096d7d-f727-4916-ae91-857b84348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d2d3dde9-b01b-49ce-80d4-a5623461880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b3bb2c-aaf5-4ad1-86af-7455eb675d4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c7b4956-44ae-49a0-9a82-66abedd6f866}" ma:internalName="TaxCatchAll" ma:showField="CatchAllData" ma:web="41b3bb2c-aaf5-4ad1-86af-7455eb675d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CA85CC-90FB-4494-9E70-8B47AAC614CD}">
  <ds:schemaRefs>
    <ds:schemaRef ds:uri="http://schemas.microsoft.com/sharepoint/v3/contenttype/forms"/>
  </ds:schemaRefs>
</ds:datastoreItem>
</file>

<file path=customXml/itemProps2.xml><?xml version="1.0" encoding="utf-8"?>
<ds:datastoreItem xmlns:ds="http://schemas.openxmlformats.org/officeDocument/2006/customXml" ds:itemID="{7A0F8376-AEB8-4964-8FC4-188DF04CDC51}">
  <ds:schemaRefs>
    <ds:schemaRef ds:uri="http://purl.org/dc/terms/"/>
    <ds:schemaRef ds:uri="http://schemas.microsoft.com/office/2006/documentManagement/types"/>
    <ds:schemaRef ds:uri="http://www.w3.org/XML/1998/namespace"/>
    <ds:schemaRef ds:uri="http://purl.org/dc/dcmitype/"/>
    <ds:schemaRef ds:uri="http://purl.org/dc/elements/1.1/"/>
    <ds:schemaRef ds:uri="http://schemas.openxmlformats.org/package/2006/metadata/core-properties"/>
    <ds:schemaRef ds:uri="http://schemas.microsoft.com/office/infopath/2007/PartnerControls"/>
    <ds:schemaRef ds:uri="14ba2efa-3017-421e-9051-de5f1c1a7048"/>
    <ds:schemaRef ds:uri="92ddc7e4-8bf1-40b1-bfe4-0b8820433880"/>
    <ds:schemaRef ds:uri="http://schemas.microsoft.com/office/2006/metadata/properties"/>
    <ds:schemaRef ds:uri="41b3bb2c-aaf5-4ad1-86af-7455eb675d42"/>
    <ds:schemaRef ds:uri="9f096d7d-f727-4916-ae91-857b843488e5"/>
  </ds:schemaRefs>
</ds:datastoreItem>
</file>

<file path=customXml/itemProps3.xml><?xml version="1.0" encoding="utf-8"?>
<ds:datastoreItem xmlns:ds="http://schemas.openxmlformats.org/officeDocument/2006/customXml" ds:itemID="{C1E779B2-2BD6-47F7-876D-C7F710E71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096d7d-f727-4916-ae91-857b843488e5"/>
    <ds:schemaRef ds:uri="41b3bb2c-aaf5-4ad1-86af-7455eb675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Rekenblad</vt:lpstr>
      <vt:lpstr>Kengetallen</vt:lpstr>
      <vt:lpstr>Strategie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Atriensis</dc:creator>
  <cp:keywords/>
  <dc:description/>
  <cp:lastModifiedBy>Dyon Noy</cp:lastModifiedBy>
  <cp:revision/>
  <dcterms:created xsi:type="dcterms:W3CDTF">2019-11-14T10:19:08Z</dcterms:created>
  <dcterms:modified xsi:type="dcterms:W3CDTF">2026-10-22T14:58:46Z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0x01010021BED42616591443990C30EA3D0F7AC7</vt:lpwstr>
  </property>
  <property fmtid="{D5CDD505-2E9C-101B-9397-08002B2CF9AE}" pid="3" name="MediaServiceImageTags">
    <vt:lpwstr/>
  </property>
</Properties>
</file>